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ướng dẫn" sheetId="1" state="visible" r:id="rId3"/>
    <sheet name="1 Khách hàng" sheetId="2" state="visible" r:id="rId4"/>
    <sheet name="2 Địa bàn" sheetId="3" state="visible" r:id="rId5"/>
    <sheet name="3 Mục tiêu" sheetId="4" state="visible" r:id="rId6"/>
    <sheet name="4 Nguồn lực" sheetId="5" state="visible" r:id="rId7"/>
    <sheet name="5 Tài chính" sheetId="6" state="visible" r:id="rId8"/>
    <sheet name="6 Tiến độ" sheetId="7" state="visible" r:id="rId9"/>
    <sheet name="Kiểm tra"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<sst xmlns="http://schemas.openxmlformats.org/spreadsheetml/2006/main" count="485" uniqueCount="338">
  <si>
    <t xml:space="preserve">BẢNG LẬP KẾ HOẠCH KINH DOANH NHÀ THUỐC</t>
  </si>
  <si>
    <t xml:space="preserve">Đi kèm bài “Lập kế hoạch kinh doanh nhà thuốc: mẫu điền 6 phần và ví dụ minh họa” trên ngheduoc.com. Điền thông tin chung và 6 tab theo thứ tự, rồi mở tab Kiểm tra để rà các phần đã khớp nhau chưa.</t>
  </si>
  <si>
    <t xml:space="preserve">Cách dùng</t>
  </si>
  <si>
    <t xml:space="preserve">1.</t>
  </si>
  <si>
    <t xml:space="preserve">Tạo bản sao về Google Drive hoặc tải xuống dưới dạng Excel.</t>
  </si>
  <si>
    <t xml:space="preserve">2.</t>
  </si>
  <si>
    <t xml:space="preserve">Điền thông tin chung bên dưới, rồi điền 6 tab theo thứ tự 1 → 6. Mỗi tab có ví dụ giả định ở ô xám để xem cách điền.</t>
  </si>
  <si>
    <t xml:space="preserve">3.</t>
  </si>
  <si>
    <t xml:space="preserve">Lấy vốn đầu tư từ dự toán trong bài chi phí mở nhà thuốc. Tab 5 dùng cùng công thức với bảng tính trong bài mở nhà thuốc có lãi không.</t>
  </si>
  <si>
    <t xml:space="preserve">4.</t>
  </si>
  <si>
    <t xml:space="preserve">Mở tab Kiểm tra: trả lời 8 câu hỏi trong bài. Mục 2, 3, 5, 6, 8 tự tính; mục 1, 4, 7 bạn tự đánh giá ở ô vàng.</t>
  </si>
  <si>
    <t xml:space="preserve">5.</t>
  </si>
  <si>
    <t xml:space="preserve">Giữ bản tóm tắt trong 1–2 trang, kèm bảng tài chính và báo giá, để trao đổi với người góp vốn hoặc bên cho vay.</t>
  </si>
  <si>
    <t xml:space="preserve">Thông tin chung của bản kế hoạch</t>
  </si>
  <si>
    <t xml:space="preserve">Hạng mục</t>
  </si>
  <si>
    <t xml:space="preserve">Của bạn</t>
  </si>
  <si>
    <t xml:space="preserve">Ví dụ giả định</t>
  </si>
  <si>
    <t xml:space="preserve">Tên phương án</t>
  </si>
  <si>
    <t xml:space="preserve">Nhà thuốc khu dân cư (ví dụ)</t>
  </si>
  <si>
    <t xml:space="preserve">Người lập</t>
  </si>
  <si>
    <t xml:space="preserve">Dược sĩ A (nhân vật giả định)</t>
  </si>
  <si>
    <t xml:space="preserve">Ngày cập nhật</t>
  </si>
  <si>
    <t xml:space="preserve">Ngày lập kế hoạch</t>
  </si>
  <si>
    <t xml:space="preserve">Địa điểm dự kiến</t>
  </si>
  <si>
    <t xml:space="preserve">Chọn giữa hai vị trí gần nhà</t>
  </si>
  <si>
    <t xml:space="preserve">Ngày mở dự kiến</t>
  </si>
  <si>
    <t xml:space="preserve">Sau khi hoàn tất các mốc chuẩn bị</t>
  </si>
  <si>
    <t xml:space="preserve">Ngày rà soát tiếp</t>
  </si>
  <si>
    <t xml:space="preserve">Cuối tuần khảo sát, sau đó cuối mỗi tháng hoạt động</t>
  </si>
  <si>
    <t xml:space="preserve">Quy ước màu</t>
  </si>
  <si>
    <t xml:space="preserve">Nhập</t>
  </si>
  <si>
    <t xml:space="preserve">Ô nền vàng, chữ xanh dương: bạn nhập</t>
  </si>
  <si>
    <t xml:space="preserve">Ví dụ</t>
  </si>
  <si>
    <t xml:space="preserve">Ô nền xám, chữ xanh dương: ví dụ giả định, không phản ánh nhà thuốc thực tế, không dùng để tính kết quả của bạn</t>
  </si>
  <si>
    <t xml:space="preserve">Tính</t>
  </si>
  <si>
    <t xml:space="preserve">Chữ đen: công thức tự tính, không sửa</t>
  </si>
  <si>
    <t xml:space="preserve">Liên kết</t>
  </si>
  <si>
    <t xml:space="preserve">Chữ xanh lá: số lấy từ tab khác</t>
  </si>
  <si>
    <t xml:space="preserve">Sáu phần của bản kế hoạch</t>
  </si>
  <si>
    <t xml:space="preserve">Phần</t>
  </si>
  <si>
    <t xml:space="preserve">Tab</t>
  </si>
  <si>
    <t xml:space="preserve">Nội dung cần có</t>
  </si>
  <si>
    <t xml:space="preserve">Lấy dữ liệu từ đâu?</t>
  </si>
  <si>
    <t xml:space="preserve">Khách hàng</t>
  </si>
  <si>
    <t xml:space="preserve">1 Khách hàng</t>
  </si>
  <si>
    <t xml:space="preserve">2–3 nhóm khách, nhu cầu và giờ mua</t>
  </si>
  <si>
    <t xml:space="preserve">Quan sát, đếm lượt và hỏi nhu cầu tại địa bàn</t>
  </si>
  <si>
    <t xml:space="preserve">Địa bàn</t>
  </si>
  <si>
    <t xml:space="preserve">2 Địa bàn</t>
  </si>
  <si>
    <t xml:space="preserve">Khu vực, lối tiếp cận, điểm bán gần đó</t>
  </si>
  <si>
    <t xml:space="preserve">Khảo sát thực địa</t>
  </si>
  <si>
    <t xml:space="preserve">Mục tiêu</t>
  </si>
  <si>
    <t xml:space="preserve">3 Mục tiêu</t>
  </si>
  <si>
    <t xml:space="preserve">Mốc 3, 6, 12 tháng có số để theo dõi</t>
  </si>
  <si>
    <t xml:space="preserve">Khảo sát và bảng tài chính</t>
  </si>
  <si>
    <t xml:space="preserve">Nguồn lực</t>
  </si>
  <si>
    <t xml:space="preserve">4 Nguồn lực</t>
  </si>
  <si>
    <t xml:space="preserve">Nhân sự, ca, nguồn hàng, thiết bị, công cụ</t>
  </si>
  <si>
    <t xml:space="preserve">Lịch làm, báo giá và yêu cầu chuyên môn áp dụng</t>
  </si>
  <si>
    <t xml:space="preserve">Tài chính</t>
  </si>
  <si>
    <t xml:space="preserve">5 Tài chính</t>
  </si>
  <si>
    <t xml:space="preserve">Vốn, chi phí, hòa vốn (doanh thu đủ bù chi phí), kịch bản (tình huống để thử phương án)</t>
  </si>
  <si>
    <t xml:space="preserve">Bài chi phí mở nhà thuốc; bài mở nhà thuốc có lãi không</t>
  </si>
  <si>
    <t xml:space="preserve">Tiến độ</t>
  </si>
  <si>
    <t xml:space="preserve">6 Tiến độ</t>
  </si>
  <si>
    <t xml:space="preserve">Hạn hoàn thành, điều kiện chuyển bước</t>
  </si>
  <si>
    <t xml:space="preserve">Lộ trình mở nhà thuốc và ngày nhận vốn</t>
  </si>
  <si>
    <t xml:space="preserve">Bài viết liên quan</t>
  </si>
  <si>
    <t xml:space="preserve">mở nhà thuốc</t>
  </si>
  <si>
    <t xml:space="preserve">https://ngheduoc.com/lo-trinh-mo-nha-thuoc/</t>
  </si>
  <si>
    <t xml:space="preserve">chi phí mở nhà thuốc</t>
  </si>
  <si>
    <t xml:space="preserve">https://ngheduoc.com/chi-phi-mo-nha-thuoc/</t>
  </si>
  <si>
    <t xml:space="preserve">mở nhà thuốc có lãi không</t>
  </si>
  <si>
    <t xml:space="preserve">https://ngheduoc.com/mo-nha-thuoc-co-lai-khong/</t>
  </si>
  <si>
    <t xml:space="preserve">Lưu ý</t>
  </si>
  <si>
    <t xml:space="preserve">Mọi số liệu ở ô xám là giả định để minh họa cách điền, không phản ánh nhà thuốc thực tế. Dữ liệu khảo sát chưa có thì ghi chưa có, không điền số ước đoán.</t>
  </si>
  <si>
    <t xml:space="preserve">Kết quả chỉ phản ánh giả định bạn nhập, không phải dự báo hay cam kết lợi nhuận. Hoàn vốn giản lược giả định lợi nhuận tháng giữ ổn định, chưa phải ngày thu hồi vốn thực tế.</t>
  </si>
  <si>
    <t xml:space="preserve">Mục tiêu tháng 3/6/12 (tab 3) và ba kịch bản (tab 5) là hai thứ khác nhau: kịch bản là các mức để thử phương án, không phải ba giai đoạn.</t>
  </si>
  <si>
    <t xml:space="preserve">Người chịu trách nhiệm chuyên môn, giờ có mặt, giờ mở cửa, hồ sơ xin cấp phép và thuế: đối chiếu văn bản hiện hành của Bộ Y tế, Cục Quản lý Dược và cơ quan thuế. Bảng này không kiểm tra các điều kiện đó.</t>
  </si>
  <si>
    <t xml:space="preserve">1. KHÁCH HÀNG</t>
  </si>
  <si>
    <t xml:space="preserve">Bán cho ai, họ cần gì, mua lúc nào? Chọn 2–3 nhóm khách. Số lượt khách lấy từ việc quan sát và đếm trực tiếp tại vị trí dự kiến, không chép số trung bình trên mạng; chưa có dữ liệu thì để trống. Ô nền vàng: bạn nhập. Ô nền xám: ví dụ giả định.</t>
  </si>
  <si>
    <t xml:space="preserve">Bảng của bạn</t>
  </si>
  <si>
    <t xml:space="preserve">Nhóm khách</t>
  </si>
  <si>
    <t xml:space="preserve">Nhu cầu chính</t>
  </si>
  <si>
    <t xml:space="preserve">Khung giờ mua nhiều</t>
  </si>
  <si>
    <t xml:space="preserve">Lượt khách mỗi ngày (đếm được)</t>
  </si>
  <si>
    <t xml:space="preserve">Cách thu thập số liệu</t>
  </si>
  <si>
    <t xml:space="preserve">Ghi chú</t>
  </si>
  <si>
    <t xml:space="preserve">Tổng lượt khách mỗi ngày</t>
  </si>
  <si>
    <t xml:space="preserve">Ví dụ minh họa (số liệu giả định, không phản ánh nhà thuốc thực tế)</t>
  </si>
  <si>
    <t xml:space="preserve">Gia đình có trẻ nhỏ</t>
  </si>
  <si>
    <t xml:space="preserve">Thuốc dùng thường xuyên, tư vấn cách dùng (dự kiến)</t>
  </si>
  <si>
    <t xml:space="preserve">Sáng sớm, chiều tối (dự kiến)</t>
  </si>
  <si>
    <t xml:space="preserve">Đếm lượt khách theo khung giờ tại hai vị trí trước khi chốt danh mục hàng</t>
  </si>
  <si>
    <t xml:space="preserve">Giả định cần khảo sát; chưa có dữ liệu đếm lượt</t>
  </si>
  <si>
    <t xml:space="preserve">Người cao tuổi</t>
  </si>
  <si>
    <t xml:space="preserve">Người đi làm</t>
  </si>
  <si>
    <t xml:space="preserve">2. ĐỊA BÀN</t>
  </si>
  <si>
    <t xml:space="preserve">Đặt ở đâu, khách đến từ đâu? Mô tả bằng những gì đã quan sát. Điền sau khi khảo sát thực địa; chưa có dữ liệu thì ghi chưa có. Kết luận về vị trí do bạn quyết định, bảng chỉ ghi lại căn cứ.</t>
  </si>
  <si>
    <t xml:space="preserve">Nội dung của bạn</t>
  </si>
  <si>
    <t xml:space="preserve">Gợi ý cách làm</t>
  </si>
  <si>
    <t xml:space="preserve">Khu vực phục vụ (tuyến đường, khu dân cư)</t>
  </si>
  <si>
    <t xml:space="preserve">Khu dân cư gần nhà; chọn giữa hai vị trí</t>
  </si>
  <si>
    <t xml:space="preserve">Ghi rõ tuyến đường và khu dân cư dự kiến phục vụ</t>
  </si>
  <si>
    <t xml:space="preserve">Lối tiếp cận, chỗ dừng xe, hướng khách dễ tiếp cận</t>
  </si>
  <si>
    <t xml:space="preserve">Chưa có dữ liệu, ghi sau khảo sát</t>
  </si>
  <si>
    <t xml:space="preserve">Quan sát vào nhiều khung giờ</t>
  </si>
  <si>
    <t xml:space="preserve">Nguồn khách lân cận (phòng khám, chợ, trường học)</t>
  </si>
  <si>
    <t xml:space="preserve">Đánh dấu trên bản đồ</t>
  </si>
  <si>
    <t xml:space="preserve">Số điểm bán thuốc gần đó</t>
  </si>
  <si>
    <t xml:space="preserve">Đếm trực tiếp khi khảo sát</t>
  </si>
  <si>
    <t xml:space="preserve">Điểm bán gần đó và lựa chọn hiện có của khách</t>
  </si>
  <si>
    <t xml:space="preserve">Ghi điều bạn quan sát được, không suy đoán</t>
  </si>
  <si>
    <t xml:space="preserve">Giá thuê và điều kiện thuê</t>
  </si>
  <si>
    <t xml:space="preserve">Ghi cho từng vị trí để so sánh</t>
  </si>
  <si>
    <t xml:space="preserve">Điểm khác biệt dự kiến</t>
  </si>
  <si>
    <t xml:space="preserve">Dành thời gian giải thích cách dùng thuốc rõ ràng cho người cao tuổi</t>
  </si>
  <si>
    <t xml:space="preserve">Khác biệt phải làm được, không chỉ nói</t>
  </si>
  <si>
    <t xml:space="preserve">Cách khảo sát, thời gian và người khảo sát</t>
  </si>
  <si>
    <t xml:space="preserve">Khảo sát hai vị trí, hạn cuối tuần 1; người khảo sát: chủ</t>
  </si>
  <si>
    <t xml:space="preserve">Ghi rõ để người khác kiểm tra lại được</t>
  </si>
  <si>
    <t xml:space="preserve">Kết luận về vị trí</t>
  </si>
  <si>
    <t xml:space="preserve">Cần khảo sát thêm</t>
  </si>
  <si>
    <t xml:space="preserve">Chọn trong danh sách</t>
  </si>
  <si>
    <t xml:space="preserve">3. MỤC TIÊU</t>
  </si>
  <si>
    <t xml:space="preserve">Muốn đạt gì, khi nào? Mỗi mục tiêu có chỉ số, thời điểm đánh giá và người theo dõi. Mục tiêu là mốc để theo dõi và điều chỉnh, không phải dự báo. Lấy hòa vốn (tab 5) làm mốc đối chiếu; phần đối chiếu bên dưới tự tính.</t>
  </si>
  <si>
    <t xml:space="preserve">Chỉ tiêu</t>
  </si>
  <si>
    <t xml:space="preserve">Đơn vị</t>
  </si>
  <si>
    <t xml:space="preserve">Mốc 3 tháng</t>
  </si>
  <si>
    <t xml:space="preserve">Mốc 6 tháng</t>
  </si>
  <si>
    <t xml:space="preserve">Mốc 12 tháng</t>
  </si>
  <si>
    <t xml:space="preserve">Cách đo</t>
  </si>
  <si>
    <t xml:space="preserve">Doanh thu mỗi tháng</t>
  </si>
  <si>
    <t xml:space="preserve">triệu đồng</t>
  </si>
  <si>
    <t xml:space="preserve">Tổng tiền bán hàng trong tháng, từ phần mềm bán hàng</t>
  </si>
  <si>
    <t xml:space="preserve">Lượt khách mỗi ngày</t>
  </si>
  <si>
    <t xml:space="preserve">lượt</t>
  </si>
  <si>
    <t xml:space="preserve">Số hóa đơn mỗi ngày, trung bình tháng. Ví dụ trong bài chưa đặt mục tiêu này vì chưa có dữ liệu đếm lượt</t>
  </si>
  <si>
    <t xml:space="preserve">Biên lợi nhuận gộp</t>
  </si>
  <si>
    <t xml:space="preserve">%</t>
  </si>
  <si>
    <t xml:space="preserve">Lợi nhuận gộp ÷ doanh thu</t>
  </si>
  <si>
    <t xml:space="preserve">Số ngày tồn kho</t>
  </si>
  <si>
    <t xml:space="preserve">ngày</t>
  </si>
  <si>
    <t xml:space="preserve">Giá trị tồn kho ÷ giá vốn hàng bán × số ngày. Ví dụ trong bài chỉ gắn mốc 47 ngày với doanh thu 400 triệu</t>
  </si>
  <si>
    <t xml:space="preserve">Lợi nhuận ròng mỗi tháng</t>
  </si>
  <si>
    <t xml:space="preserve">Theo công thức ở tab 5 Tài chính</t>
  </si>
  <si>
    <t xml:space="preserve">Người theo dõi và thời điểm rà</t>
  </si>
  <si>
    <t xml:space="preserve">Ghi tên người, không ghi chung chung</t>
  </si>
  <si>
    <t xml:space="preserve">Đối chiếu với điểm hòa vốn (tự tính từ các ô bạn đã nhập)</t>
  </si>
  <si>
    <t xml:space="preserve">Doanh thu hòa vốn mỗi tháng</t>
  </si>
  <si>
    <t xml:space="preserve">Từ tab 5 Tài chính</t>
  </si>
  <si>
    <t xml:space="preserve">Chênh lệch: mục tiêu − hòa vốn</t>
  </si>
  <si>
    <t xml:space="preserve">Dương nghĩa là mục tiêu cao hơn mức hòa vốn</t>
  </si>
  <si>
    <t xml:space="preserve">Đánh giá</t>
  </si>
  <si>
    <t xml:space="preserve">Giá trị trung bình mỗi lượt khách</t>
  </si>
  <si>
    <t xml:space="preserve">nghìn đồng</t>
  </si>
  <si>
    <t xml:space="preserve">Doanh thu ÷ (lượt khách × số ngày bán); tự xem con số có hợp lý với nhà thuốc của bạn không</t>
  </si>
  <si>
    <t xml:space="preserve">Chủ nhà thuốc, cuối mỗi tháng</t>
  </si>
  <si>
    <t xml:space="preserve">Đối chiếu của ví dụ</t>
  </si>
  <si>
    <t xml:space="preserve">Ví dụ chưa có mục tiêu lượt khách nên chưa tính được</t>
  </si>
  <si>
    <t xml:space="preserve">4. NGUỒN LỰC</t>
  </si>
  <si>
    <t xml:space="preserve">Ai làm, cần những gì? Bảng giúp xếp ca và kiểm tra ngân sách tiền công. Người chịu trách nhiệm chuyên môn, giờ có mặt, giờ mở cửa và điều kiện chuyên môn khác: đối chiếu văn bản hiện hành của Bộ Y tế và Cục Quản lý Dược; bảng này không kiểm tra các điều kiện đó.</t>
  </si>
  <si>
    <t xml:space="preserve">A. Nhân sự (ghi cả chủ nếu chủ làm việc tại quầy)</t>
  </si>
  <si>
    <t xml:space="preserve">Vị trí</t>
  </si>
  <si>
    <t xml:space="preserve">Họ tên hoặc dự kiến tuyển</t>
  </si>
  <si>
    <t xml:space="preserve">Có chuyên môn dược?</t>
  </si>
  <si>
    <t xml:space="preserve">Giờ làm mỗi ngày</t>
  </si>
  <si>
    <t xml:space="preserve">Lương (triệu đồng/tháng)</t>
  </si>
  <si>
    <t xml:space="preserve">Đã có người?</t>
  </si>
  <si>
    <t xml:space="preserve">Tổng giờ làm mỗi ngày (cộng mọi vị trí)</t>
  </si>
  <si>
    <t xml:space="preserve">Tổng lương mỗi tháng</t>
  </si>
  <si>
    <t xml:space="preserve">Trong đó giờ làm của người có chuyên môn dược (chỉ để đối chiếu quy định hiện hành)</t>
  </si>
  <si>
    <t xml:space="preserve">Chủ nhà thuốc (quản lý, đứng quầy)</t>
  </si>
  <si>
    <t xml:space="preserve">Có</t>
  </si>
  <si>
    <t xml:space="preserve">Nhân viên (số lượng chưa chốt)</t>
  </si>
  <si>
    <t xml:space="preserve">Chưa tuyển</t>
  </si>
  <si>
    <t xml:space="preserve">Chưa</t>
  </si>
  <si>
    <t xml:space="preserve">Người phụ trách chuyên môn</t>
  </si>
  <si>
    <t xml:space="preserve">Chốt sau khi rà điều kiện</t>
  </si>
  <si>
    <t xml:space="preserve">B. Giờ mở cửa</t>
  </si>
  <si>
    <t xml:space="preserve">Giờ mở cửa (giờ trong ngày, ví dụ 7 là 7h sáng)</t>
  </si>
  <si>
    <t xml:space="preserve">Chưa chốt</t>
  </si>
  <si>
    <t xml:space="preserve">Giờ đóng cửa (giờ trong ngày, ví dụ 21 là 21h)</t>
  </si>
  <si>
    <t xml:space="preserve">Số giờ mở cửa mỗi ngày</t>
  </si>
  <si>
    <t xml:space="preserve">C. Nguồn hàng</t>
  </si>
  <si>
    <t xml:space="preserve">Nhóm hàng</t>
  </si>
  <si>
    <t xml:space="preserve">Nhà cung cấp dự kiến</t>
  </si>
  <si>
    <t xml:space="preserve">Điều khoản thanh toán</t>
  </si>
  <si>
    <t xml:space="preserve">Hàng bán</t>
  </si>
  <si>
    <t xml:space="preserve">Chưa chọn</t>
  </si>
  <si>
    <t xml:space="preserve">Chưa có</t>
  </si>
  <si>
    <t xml:space="preserve">Lấy báo giá cùng phạm vi để so sánh</t>
  </si>
  <si>
    <t xml:space="preserve">Thiết bị</t>
  </si>
  <si>
    <t xml:space="preserve">D. Phần mềm và thiết bị</t>
  </si>
  <si>
    <t xml:space="preserve">Lựa chọn dự kiến</t>
  </si>
  <si>
    <t xml:space="preserve">Đã tính vào tab 5 Tài chính?</t>
  </si>
  <si>
    <t xml:space="preserve">Phần mềm bán hàng và quản lý tồn kho</t>
  </si>
  <si>
    <t xml:space="preserve">Chọn trước khi nhập hàng</t>
  </si>
  <si>
    <t xml:space="preserve">Máy tính, máy in hóa đơn, mã vạch</t>
  </si>
  <si>
    <t xml:space="preserve">Thiết bị theo dõi nhiệt độ, độ ẩm</t>
  </si>
  <si>
    <t xml:space="preserve">5. TÀI CHÍNH</t>
  </si>
  <si>
    <t xml:space="preserve">Công thức giống bảng tính hòa vốn trong bài “Mở nhà thuốc có lãi không”. Đơn vị tiền: triệu đồng. Tỷ lệ % nhập dạng 20% (hoặc 0,2). Kết quả chỉ phản ánh giả định bạn nhập, không phải dự báo hay cam kết lợi nhuận.</t>
  </si>
  <si>
    <t xml:space="preserve">Khoản mục</t>
  </si>
  <si>
    <t xml:space="preserve">Giá trị của bạn</t>
  </si>
  <si>
    <t xml:space="preserve">VỐN ĐẦU TƯ</t>
  </si>
  <si>
    <t xml:space="preserve">Vốn thiết lập (mặt bằng, trang thiết bị, chi phí khởi sự)</t>
  </si>
  <si>
    <t xml:space="preserve">Lấy từ dự toán trong bài chi phí mở nhà thuốc</t>
  </si>
  <si>
    <t xml:space="preserve">Vốn tồn kho ban đầu</t>
  </si>
  <si>
    <t xml:space="preserve">Tách riêng để theo dõi vốn nằm trong kho</t>
  </si>
  <si>
    <t xml:space="preserve">Vốn dự phòng</t>
  </si>
  <si>
    <t xml:space="preserve">Đối chiếu với lịch chi và nhập hàng, không chỉ với mức lỗ mỗi tháng</t>
  </si>
  <si>
    <t xml:space="preserve">Tổng vốn đầu tư ban đầu</t>
  </si>
  <si>
    <t xml:space="preserve">Tự tính</t>
  </si>
  <si>
    <t xml:space="preserve">NGUỒN VỐN</t>
  </si>
  <si>
    <t xml:space="preserve">Vốn tự có</t>
  </si>
  <si>
    <t xml:space="preserve">Vay</t>
  </si>
  <si>
    <t xml:space="preserve">Ví dụ không vay. Nếu có vay, đưa lịch trả gốc và lãi vào kế hoạch tiền trước khi chốt nguồn vốn</t>
  </si>
  <si>
    <t xml:space="preserve">Góp vốn</t>
  </si>
  <si>
    <t xml:space="preserve">Tổng nguồn vốn</t>
  </si>
  <si>
    <t xml:space="preserve">Chênh lệch: tổng nguồn vốn − tổng vốn đầu tư</t>
  </si>
  <si>
    <t xml:space="preserve">Bằng 0 là khớp; âm là thiếu nguồn; dương là nguồn còn dư chưa phân bổ</t>
  </si>
  <si>
    <t xml:space="preserve">BIÊN LỢI NHUẬN</t>
  </si>
  <si>
    <t xml:space="preserve">Phần doanh thu còn lại sau giá vốn hàng bán, theo giá nhập và giá bán thực tế của bạn</t>
  </si>
  <si>
    <t xml:space="preserve">Chi phí biến đổi và thuế</t>
  </si>
  <si>
    <t xml:space="preserve">% doanh thu</t>
  </si>
  <si>
    <t xml:space="preserve">Phí thanh toán, bao bì, hoa hồng và thuế quy về % doanh thu; hỏi kế toán mức áp dụng hiện hành</t>
  </si>
  <si>
    <t xml:space="preserve">Biên đóng góp</t>
  </si>
  <si>
    <t xml:space="preserve">Biên lợi nhuận gộp − chi phí biến đổi và thuế</t>
  </si>
  <si>
    <t xml:space="preserve">CHI PHÍ CỐ ĐỊNH MỖI THÁNG</t>
  </si>
  <si>
    <t xml:space="preserve">Mặt bằng</t>
  </si>
  <si>
    <t xml:space="preserve">triệu đồng/tháng</t>
  </si>
  <si>
    <t xml:space="preserve">Nhân viên</t>
  </si>
  <si>
    <t xml:space="preserve">Khớp với tab 4 Nguồn lực</t>
  </si>
  <si>
    <t xml:space="preserve">Tiền công chủ nhà thuốc</t>
  </si>
  <si>
    <t xml:space="preserve">Theo mức bạn sẽ trả cho người thay thế</t>
  </si>
  <si>
    <t xml:space="preserve">Điện nước, công cụ</t>
  </si>
  <si>
    <t xml:space="preserve">Khoản khác</t>
  </si>
  <si>
    <t xml:space="preserve">Bảo trì, marketing, phát sinh</t>
  </si>
  <si>
    <t xml:space="preserve">Tổng chi phí cố định</t>
  </si>
  <si>
    <t xml:space="preserve">QUY ƯỚC VÀ THỜI ĐIỂM</t>
  </si>
  <si>
    <t xml:space="preserve">Số ngày bán hàng mỗi tháng</t>
  </si>
  <si>
    <t xml:space="preserve">Bài viết dùng 30 ngày; sửa nếu nhà thuốc nghỉ ngày nào</t>
  </si>
  <si>
    <t xml:space="preserve">Tuần xác nhận nguồn tiền (lấy từ tab 6 Tiến độ)</t>
  </si>
  <si>
    <t xml:space="preserve">tuần</t>
  </si>
  <si>
    <t xml:space="preserve">Nguồn tiền và ngày có thể sử dụng cần khớp với khoản chi đầu tiên</t>
  </si>
  <si>
    <t xml:space="preserve">KỊCH BẢN VÀ KẾT QUẢ</t>
  </si>
  <si>
    <t xml:space="preserve">Kịch bản của bạn</t>
  </si>
  <si>
    <t xml:space="preserve">Ba kịch bản là các mức để thử phương án, không phải ba giai đoạn; mục tiêu tháng 3/6/12 nằm ở tab 3</t>
  </si>
  <si>
    <t xml:space="preserve">Chỉ số (triệu đồng)</t>
  </si>
  <si>
    <t xml:space="preserve">Thận trọng</t>
  </si>
  <si>
    <t xml:space="preserve">Cơ sở</t>
  </si>
  <si>
    <t xml:space="preserve">Thuận lợi</t>
  </si>
  <si>
    <t xml:space="preserve">Công thức</t>
  </si>
  <si>
    <t xml:space="preserve">Nhập doanh thu cho từng kịch bản</t>
  </si>
  <si>
    <t xml:space="preserve">Lợi nhuận gộp</t>
  </si>
  <si>
    <t xml:space="preserve">Doanh thu × biên lợi nhuận gộp</t>
  </si>
  <si>
    <t xml:space="preserve">Doanh thu × chi phí biến đổi và thuế (%)</t>
  </si>
  <si>
    <t xml:space="preserve">Chi phí cố định</t>
  </si>
  <si>
    <t xml:space="preserve">Từ phần chi phí cố định ở trên</t>
  </si>
  <si>
    <t xml:space="preserve">Lợi nhuận gộp − chi phí biến đổi và thuế − chi phí cố định</t>
  </si>
  <si>
    <t xml:space="preserve">Hoàn vốn giản lược</t>
  </si>
  <si>
    <t xml:space="preserve">Tổng vốn đầu tư ÷ lợi nhuận ròng, giả định lợi nhuận tháng giữ ổn định (chỉ tính khi dương); chưa phải ngày thu hồi vốn thực tế</t>
  </si>
  <si>
    <t xml:space="preserve">Vốn tồn kho ÷ giá vốn hàng bán mỗi tháng × số ngày bán</t>
  </si>
  <si>
    <t xml:space="preserve">Chi phí cố định ÷ biên đóng góp; mức doanh thu đủ bù chi phí</t>
  </si>
  <si>
    <t xml:space="preserve">Doanh thu hòa vốn mỗi ngày</t>
  </si>
  <si>
    <t xml:space="preserve">Doanh thu hòa vốn mỗi tháng ÷ số ngày bán</t>
  </si>
  <si>
    <t xml:space="preserve">Vốn dự phòng bao phủ bao nhiêu tháng chi phí cố định (tham khảo)</t>
  </si>
  <si>
    <t xml:space="preserve">Vốn dự phòng ÷ chi phí cố định mỗi tháng; không thay cho việc đối chiếu với lịch chi và nhập hàng</t>
  </si>
  <si>
    <t xml:space="preserve">Giả định của ví dụ</t>
  </si>
  <si>
    <t xml:space="preserve">6. TIẾN ĐỘ</t>
  </si>
  <si>
    <t xml:space="preserve">Việc gì xong khi nào, ai làm? Mỗi mốc có người phụ trách, hạn và điều kiện chuyển bước. Chọn ngày khai trương dự kiến rồi rà ngược các mốc. Các mốc liên quan thủ tục theo tình trạng hồ sơ thực tế, không gán thời hạn xử lý bằng mong muốn; các bước chi tiết xem bài lộ trình mở nhà thuốc.</t>
  </si>
  <si>
    <t xml:space="preserve">Tuần xác nhận nguồn tiền (tuần thứ mấy kể từ ngày bắt đầu lập kế hoạch)</t>
  </si>
  <si>
    <t xml:space="preserve">Tuần có khoản chi đầu tiên (đặt cọc, báo giá, thiết bị)</t>
  </si>
  <si>
    <t xml:space="preserve">Ngày kiểm tra lại (lấy từ phần Thông tin chung ở tab Hướng dẫn)</t>
  </si>
  <si>
    <t xml:space="preserve">Bảng mốc của bạn</t>
  </si>
  <si>
    <t xml:space="preserve">STT</t>
  </si>
  <si>
    <t xml:space="preserve">Mốc hoặc việc</t>
  </si>
  <si>
    <t xml:space="preserve">Người phụ trách</t>
  </si>
  <si>
    <t xml:space="preserve">Hạn dự kiến</t>
  </si>
  <si>
    <t xml:space="preserve">Điều kiện chuyển bước</t>
  </si>
  <si>
    <t xml:space="preserve">Trạng thái</t>
  </si>
  <si>
    <t xml:space="preserve">Tổng số mốc</t>
  </si>
  <si>
    <t xml:space="preserve">Số mốc đã có người phụ trách</t>
  </si>
  <si>
    <t xml:space="preserve">Khảo sát hai vị trí</t>
  </si>
  <si>
    <t xml:space="preserve">Chủ</t>
  </si>
  <si>
    <t xml:space="preserve">Cuối tuần 1</t>
  </si>
  <si>
    <t xml:space="preserve">Có ghi chép khách hàng, giá thuê, điểm bán gần đó</t>
  </si>
  <si>
    <t xml:space="preserve">Chốt phương án và nguồn vốn</t>
  </si>
  <si>
    <t xml:space="preserve">Chủ và người góp vốn</t>
  </si>
  <si>
    <t xml:space="preserve">Cuối tuần 2</t>
  </si>
  <si>
    <t xml:space="preserve">Thống nhất 800 triệu, ngày nhận và cách sử dụng</t>
  </si>
  <si>
    <t xml:space="preserve">Chốt báo giá, nhân sự, lịch ca</t>
  </si>
  <si>
    <t xml:space="preserve">Chủ và người phụ trách chuyên môn</t>
  </si>
  <si>
    <t xml:space="preserve">Cuối tuần 3</t>
  </si>
  <si>
    <t xml:space="preserve">Phạm vi công việc rõ, đủ tiền cho các đợt trả</t>
  </si>
  <si>
    <t xml:space="preserve">Rà điều kiện trước khai trương</t>
  </si>
  <si>
    <t xml:space="preserve">Người được phân công từng việc</t>
  </si>
  <si>
    <t xml:space="preserve">Theo tiến độ thực tế</t>
  </si>
  <si>
    <t xml:space="preserve">Hoàn tất việc chuyên môn, thủ tục và chuẩn bị cơ sở cần thiết</t>
  </si>
  <si>
    <t xml:space="preserve">So kết quả với kế hoạch</t>
  </si>
  <si>
    <t xml:space="preserve">Cuối mỗi tháng hoạt động</t>
  </si>
  <si>
    <t xml:space="preserve">Có số liệu bán hàng, chi phí và tồn kho để đối chiếu</t>
  </si>
  <si>
    <t xml:space="preserve">KIỂM TRA BẢN KẾ HOẠCH TRƯỚC KHI QUYẾT ĐỊNH</t>
  </si>
  <si>
    <t xml:space="preserve">Tám câu hỏi trong bài. Mục 2, 3, 5, 6, 8 tự tính từ tab 1–6; mục 1, 4, 7 bạn tự đánh giá ở ô vàng. “Chưa đủ dữ liệu” nghĩa là còn ô chưa nhập. Kết quả giúp phát hiện số liệu lệch giữa các phần, không thay quyết định của bạn.</t>
  </si>
  <si>
    <t xml:space="preserve">Số mục đạt</t>
  </si>
  <si>
    <t xml:space="preserve">trên 8 câu hỏi</t>
  </si>
  <si>
    <t xml:space="preserve">#</t>
  </si>
  <si>
    <t xml:space="preserve">Câu hỏi kiểm tra</t>
  </si>
  <si>
    <t xml:space="preserve">Giá trị 1</t>
  </si>
  <si>
    <t xml:space="preserve">Giá trị 2</t>
  </si>
  <si>
    <t xml:space="preserve">Kết quả</t>
  </si>
  <si>
    <t xml:space="preserve">Cách sửa hoặc ghi chú</t>
  </si>
  <si>
    <t xml:space="preserve">Nhóm khách và giờ mua có phù hợp với vị trí, giờ mở dự kiến không? (giá trị 1: số nhóm khách đã nhập; giá trị 2: số giờ mở cửa mỗi ngày)</t>
  </si>
  <si>
    <t xml:space="preserve">Tự đánh giá: đối chiếu khung giờ mua (tab 1), vị trí (tab 2) và giờ mở (tab 4)</t>
  </si>
  <si>
    <t xml:space="preserve">Mục tiêu doanh thu có căn cứ khảo sát và được so với hòa vốn không? (giá trị 1: mục tiêu mốc 12 tháng; giá trị 2: hòa vốn mỗi tháng)</t>
  </si>
  <si>
    <t xml:space="preserve">Nâng mục tiêu (tab 3), hoặc giảm chi phí cố định, tăng biên lợi nhuận gộp (tab 5). Căn cứ khảo sát: tự xác nhận ở tab 1–2</t>
  </si>
  <si>
    <t xml:space="preserve">Lịch nhân sự có đáp ứng giờ phục vụ và ngân sách tiền công không? (giá trị 1: tổng giờ làm mỗi ngày; giá trị 2: giờ mở cửa; đồng thời lương ở tab 4 phải bằng nhân viên + tiền công chủ ở tab 5)</t>
  </si>
  <si>
    <t xml:space="preserve">Thêm ca hoặc rút giờ mở (tab 4); sửa lương cho khớp giữa tab 4 và tab 5. Điều kiện chuyên môn và giờ có mặt: đối chiếu quy định hiện hành, bảng không kiểm tra</t>
  </si>
  <si>
    <t xml:space="preserve">Cơ cấu hàng có khớp biên gộp dùng trong bảng tài chính không? (giá trị 1: biên gộp ở tab 5)</t>
  </si>
  <si>
    <t xml:space="preserve">Tự đánh giá: so cơ cấu hàng dự kiến với biên gộp đã dùng; sửa biên gộp ở tab 5 nếu lệch</t>
  </si>
  <si>
    <t xml:space="preserve">Tổng tiền phân bổ có khớp vốn tự có, vốn góp và vốn vay không? (giá trị 1: tổng nguồn vốn; giá trị 2: tổng vốn đầu tư)</t>
  </si>
  <si>
    <t xml:space="preserve">Thiếu nguồn: bổ sung hoặc giảm quy mô. Dư nguồn: phân bổ thêm hoặc ghi rõ mục đích (tab 5)</t>
  </si>
  <si>
    <t xml:space="preserve">Tiền có về trước hạn thanh toán, kể cả khi tiến độ thay đổi không? (giá trị 1: tuần xác nhận nguồn tiền; giá trị 2: tuần có khoản chi đầu tiên)</t>
  </si>
  <si>
    <t xml:space="preserve">Dời hạn khoản chi đầu tiên hoặc đẩy sớm ngày nhận vốn (tab 6); nên chừa khoảng đệm cho trường hợp tiến độ lùi</t>
  </si>
  <si>
    <t xml:space="preserve">Dự phòng có được đối chiếu với dòng tiền ở kịch bản thận trọng không? (giá trị 1: vốn dự phòng; giá trị 2: lợi nhuận mỗi tháng ở kịch bản thận trọng)</t>
  </si>
  <si>
    <t xml:space="preserve">Tự đánh giá sau khi đối chiếu với lịch chi và nhập hàng; không suy số tháng duy trì chỉ từ mức lỗ mỗi tháng. Chỉ số tham khảo ở dưới</t>
  </si>
  <si>
    <t xml:space="preserve">Từng mốc đã có người phụ trách và ngày rà soát chưa? (giá trị 1: số mốc có người phụ trách; giá trị 2: tổng số mốc; kèm ngày kiểm tra lại ở phần Thông tin chung)</t>
  </si>
  <si>
    <t xml:space="preserve">Ghi tên người phụ trách cho mọi mốc (tab 6) và ngày kiểm tra lại (tab Hướng dẫn)</t>
  </si>
  <si>
    <t xml:space="preserve">Thông tin tham khảo (không chấm đạt hoặc chưa đạt)</t>
  </si>
  <si>
    <t xml:space="preserve">Giá trị trung bình mỗi lượt khách theo mục tiêu mốc 12 tháng (nghìn đồng)</t>
  </si>
  <si>
    <t xml:space="preserve">Tự xem con số này có hợp lý với khách của nhà thuốc bạn không</t>
  </si>
  <si>
    <t xml:space="preserve">Doanh thu hòa vốn mỗi ngày (triệu đồng)</t>
  </si>
  <si>
    <t xml:space="preserve">Vốn dự phòng bao phủ bao nhiêu tháng chi phí cố định (hỗ trợ mục 7)</t>
  </si>
  <si>
    <t xml:space="preserve">Không thay cho việc đối chiếu dự phòng với lịch chi và nhập hàng</t>
  </si>
  <si>
    <t xml:space="preserve">Giờ làm của người có chuyên môn dược mỗi ngày</t>
  </si>
  <si>
    <t xml:space="preserve">Chỉ để đối chiếu quy định hiện hành về giờ có mặt; bảng không kiểm tra</t>
  </si>
  <si>
    <t xml:space="preserve">Số tuần đệm giữa tiền về và khoản chi đầu tiên</t>
  </si>
  <si>
    <t xml:space="preserve">Dương là còn đệm; 0 là sát hạn; âm là tiền về sau hạn chi</t>
  </si>
</sst>
</file>

<file path=xl/styles.xml><?xml version="1.0" encoding="utf-8"?>
<styleSheet xmlns="http://schemas.openxmlformats.org/spreadsheetml/2006/main">
  <numFmts count="6">
    <numFmt numFmtId="164" formatCode="General"/>
    <numFmt numFmtId="165" formatCode="#,##0"/>
    <numFmt numFmtId="166" formatCode="#,##0.0;\(#,##0.0\);\-"/>
    <numFmt numFmtId="167" formatCode="0.0%;\(0.0%\);\-"/>
    <numFmt numFmtId="168" formatCode="#,##0.0&quot; tháng&quot;"/>
    <numFmt numFmtId="169" formatCode="#,##0.0&quot; ngày&quot;"/>
  </numFmts>
  <fonts count="19">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name val="Arial"/>
      <family val="0"/>
      <charset val="1"/>
    </font>
    <font>
      <b val="true"/>
      <sz val="10"/>
      <name val="Arial"/>
      <family val="0"/>
      <charset val="1"/>
    </font>
    <font>
      <sz val="10"/>
      <name val="Arial"/>
      <family val="0"/>
      <charset val="1"/>
    </font>
    <font>
      <b val="true"/>
      <sz val="10"/>
      <color rgb="FFFFFFFF"/>
      <name val="Arial"/>
      <family val="0"/>
      <charset val="1"/>
    </font>
    <font>
      <b val="true"/>
      <sz val="10"/>
      <color rgb="FF000000"/>
      <name val="Arial"/>
      <family val="0"/>
      <charset val="1"/>
    </font>
    <font>
      <sz val="10"/>
      <color rgb="FF0000FF"/>
      <name val="Arial"/>
      <family val="0"/>
      <charset val="1"/>
    </font>
    <font>
      <sz val="10"/>
      <color rgb="FF008000"/>
      <name val="Arial"/>
      <family val="0"/>
      <charset val="1"/>
    </font>
    <font>
      <sz val="10"/>
      <color rgb="FF000000"/>
      <name val="Arial"/>
      <family val="0"/>
      <charset val="1"/>
    </font>
    <font>
      <u val="single"/>
      <sz val="10"/>
      <color rgb="FF0563C1"/>
      <name val="Arial"/>
      <family val="0"/>
      <charset val="1"/>
    </font>
    <font>
      <sz val="10"/>
      <color rgb="FF595959"/>
      <name val="Arial"/>
      <family val="0"/>
      <charset val="1"/>
    </font>
    <font>
      <i val="true"/>
      <sz val="10"/>
      <color rgb="FF595959"/>
      <name val="Arial"/>
      <family val="0"/>
      <charset val="1"/>
    </font>
    <font>
      <i val="true"/>
      <sz val="10"/>
      <color rgb="FF000000"/>
      <name val="Arial"/>
      <family val="0"/>
      <charset val="1"/>
    </font>
    <font>
      <b val="true"/>
      <sz val="11"/>
      <name val="Arial"/>
      <family val="0"/>
      <charset val="1"/>
    </font>
    <font>
      <b val="true"/>
      <sz val="10"/>
      <color rgb="FF0000FF"/>
      <name val="Arial"/>
      <family val="0"/>
      <charset val="1"/>
    </font>
  </fonts>
  <fills count="6">
    <fill>
      <patternFill patternType="none"/>
    </fill>
    <fill>
      <patternFill patternType="gray125"/>
    </fill>
    <fill>
      <patternFill patternType="solid">
        <fgColor rgb="FFDDEBF7"/>
        <bgColor rgb="FFEDEDED"/>
      </patternFill>
    </fill>
    <fill>
      <patternFill patternType="solid">
        <fgColor rgb="FF1F4E78"/>
        <bgColor rgb="FF003366"/>
      </patternFill>
    </fill>
    <fill>
      <patternFill patternType="solid">
        <fgColor rgb="FFFFFF00"/>
        <bgColor rgb="FFFFFF00"/>
      </patternFill>
    </fill>
    <fill>
      <patternFill patternType="solid">
        <fgColor rgb="FFF2F2F2"/>
        <bgColor rgb="FFEDEDED"/>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center" textRotation="0" wrapText="tru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10" fillId="4" borderId="1" xfId="0" applyFont="true" applyBorder="true" applyAlignment="true" applyProtection="false">
      <alignment horizontal="general" vertical="center" textRotation="0" wrapText="true" indent="0" shrinkToFit="false"/>
      <protection locked="true" hidden="false"/>
    </xf>
    <xf numFmtId="164" fontId="10" fillId="5" borderId="1" xfId="0" applyFont="true" applyBorder="true" applyAlignment="true" applyProtection="false">
      <alignment horizontal="general" vertical="center" textRotation="0" wrapText="tru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center"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0" fillId="4" borderId="1" xfId="0" applyFont="true" applyBorder="true" applyAlignment="true" applyProtection="false">
      <alignment horizontal="general" vertical="center" textRotation="0" wrapText="true" indent="0" shrinkToFit="false"/>
      <protection locked="true" hidden="false"/>
    </xf>
    <xf numFmtId="165" fontId="9" fillId="0" borderId="1" xfId="0" applyFont="true" applyBorder="true" applyAlignment="true" applyProtection="false">
      <alignment horizontal="general" vertical="center" textRotation="0" wrapText="true" indent="0" shrinkToFit="false"/>
      <protection locked="true" hidden="false"/>
    </xf>
    <xf numFmtId="165" fontId="10" fillId="5" borderId="1" xfId="0" applyFont="true" applyBorder="true" applyAlignment="true" applyProtection="false">
      <alignment horizontal="general" vertical="center" textRotation="0" wrapText="true" indent="0" shrinkToFit="false"/>
      <protection locked="true" hidden="false"/>
    </xf>
    <xf numFmtId="165" fontId="9" fillId="5" borderId="1" xfId="0" applyFont="true" applyBorder="true" applyAlignment="true" applyProtection="false">
      <alignment horizontal="general" vertical="center" textRotation="0" wrapText="true" indent="0" shrinkToFit="false"/>
      <protection locked="true" hidden="false"/>
    </xf>
    <xf numFmtId="164" fontId="15" fillId="0" borderId="1" xfId="0" applyFont="true" applyBorder="true" applyAlignment="true" applyProtection="false">
      <alignment horizontal="general" vertical="center" textRotation="0" wrapText="true" indent="0" shrinkToFit="false"/>
      <protection locked="true" hidden="false"/>
    </xf>
    <xf numFmtId="166" fontId="10" fillId="4" borderId="1" xfId="0" applyFont="true" applyBorder="true" applyAlignment="true" applyProtection="false">
      <alignment horizontal="general" vertical="center" textRotation="0" wrapText="true" indent="0" shrinkToFit="false"/>
      <protection locked="true" hidden="false"/>
    </xf>
    <xf numFmtId="167" fontId="10" fillId="4" borderId="1" xfId="0" applyFont="true" applyBorder="true" applyAlignment="true" applyProtection="false">
      <alignment horizontal="general" vertical="center" textRotation="0" wrapText="true" indent="0" shrinkToFit="false"/>
      <protection locked="true" hidden="false"/>
    </xf>
    <xf numFmtId="166" fontId="11" fillId="0" borderId="1" xfId="0" applyFont="true" applyBorder="true" applyAlignment="true" applyProtection="false">
      <alignment horizontal="general" vertical="center" textRotation="0" wrapText="true" indent="0" shrinkToFit="false"/>
      <protection locked="true" hidden="false"/>
    </xf>
    <xf numFmtId="166" fontId="12" fillId="0" borderId="1" xfId="0" applyFont="true" applyBorder="true" applyAlignment="true" applyProtection="false">
      <alignment horizontal="general" vertical="center" textRotation="0" wrapText="true" indent="0" shrinkToFit="false"/>
      <protection locked="true" hidden="false"/>
    </xf>
    <xf numFmtId="166" fontId="10" fillId="5" borderId="1" xfId="0" applyFont="true" applyBorder="true" applyAlignment="true" applyProtection="false">
      <alignment horizontal="general" vertical="center" textRotation="0" wrapText="true" indent="0" shrinkToFit="false"/>
      <protection locked="true" hidden="false"/>
    </xf>
    <xf numFmtId="167" fontId="10" fillId="5" borderId="1" xfId="0" applyFont="true" applyBorder="true" applyAlignment="true" applyProtection="false">
      <alignment horizontal="general" vertical="center" textRotation="0" wrapText="true" indent="0" shrinkToFit="false"/>
      <protection locked="true" hidden="false"/>
    </xf>
    <xf numFmtId="166" fontId="11" fillId="5" borderId="1" xfId="0" applyFont="true" applyBorder="true" applyAlignment="true" applyProtection="false">
      <alignment horizontal="general" vertical="center" textRotation="0" wrapText="true" indent="0" shrinkToFit="false"/>
      <protection locked="true" hidden="false"/>
    </xf>
    <xf numFmtId="164" fontId="16" fillId="0" borderId="1" xfId="0" applyFont="true" applyBorder="true" applyAlignment="true" applyProtection="false">
      <alignment horizontal="general" vertical="center" textRotation="0" wrapText="true" indent="0" shrinkToFit="false"/>
      <protection locked="true" hidden="false"/>
    </xf>
    <xf numFmtId="166" fontId="12" fillId="5" borderId="1" xfId="0" applyFont="true" applyBorder="true" applyAlignment="true" applyProtection="false">
      <alignment horizontal="general" vertical="center" textRotation="0" wrapText="true" indent="0" shrinkToFit="false"/>
      <protection locked="true" hidden="false"/>
    </xf>
    <xf numFmtId="164" fontId="12" fillId="5" borderId="1" xfId="0" applyFont="true" applyBorder="true" applyAlignment="true" applyProtection="false">
      <alignment horizontal="general" vertical="center" textRotation="0" wrapText="true" indent="0" shrinkToFit="false"/>
      <protection locked="true" hidden="false"/>
    </xf>
    <xf numFmtId="166" fontId="9" fillId="0" borderId="1" xfId="0" applyFont="true" applyBorder="true" applyAlignment="true" applyProtection="false">
      <alignment horizontal="general" vertical="center" textRotation="0" wrapText="true" indent="0" shrinkToFit="false"/>
      <protection locked="true" hidden="false"/>
    </xf>
    <xf numFmtId="165" fontId="12" fillId="0" borderId="1" xfId="0" applyFont="true" applyBorder="true" applyAlignment="true" applyProtection="false">
      <alignment horizontal="general" vertical="center" textRotation="0" wrapText="true" indent="0" shrinkToFit="false"/>
      <protection locked="true" hidden="false"/>
    </xf>
    <xf numFmtId="166" fontId="9" fillId="5" borderId="1" xfId="0" applyFont="true" applyBorder="true" applyAlignment="true" applyProtection="false">
      <alignment horizontal="general" vertical="center" textRotation="0" wrapText="true" indent="0" shrinkToFit="false"/>
      <protection locked="true" hidden="false"/>
    </xf>
    <xf numFmtId="167" fontId="9" fillId="0" borderId="1" xfId="0" applyFont="true" applyBorder="true" applyAlignment="true" applyProtection="false">
      <alignment horizontal="general" vertical="center" textRotation="0" wrapText="true" indent="0" shrinkToFit="false"/>
      <protection locked="true" hidden="false"/>
    </xf>
    <xf numFmtId="167" fontId="9" fillId="5" borderId="1" xfId="0" applyFont="true" applyBorder="true" applyAlignment="true" applyProtection="false">
      <alignment horizontal="general" vertical="center" textRotation="0" wrapText="true" indent="0" shrinkToFit="false"/>
      <protection locked="true" hidden="false"/>
    </xf>
    <xf numFmtId="165" fontId="11" fillId="0" borderId="1" xfId="0" applyFont="true" applyBorder="true" applyAlignment="true" applyProtection="false">
      <alignment horizontal="general" vertical="center" textRotation="0" wrapText="true" indent="0" shrinkToFit="false"/>
      <protection locked="true" hidden="false"/>
    </xf>
    <xf numFmtId="165" fontId="11" fillId="5" borderId="1"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8" fontId="9" fillId="0"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center" textRotation="0" wrapText="true" indent="0" shrinkToFit="false"/>
      <protection locked="true" hidden="false"/>
    </xf>
    <xf numFmtId="168" fontId="12" fillId="0" borderId="1" xfId="0" applyFont="true" applyBorder="true" applyAlignment="true" applyProtection="false">
      <alignment horizontal="general" vertical="center" textRotation="0" wrapText="true" indent="0" shrinkToFit="false"/>
      <protection locked="true" hidden="false"/>
    </xf>
    <xf numFmtId="168" fontId="9" fillId="5" borderId="1" xfId="0" applyFont="true" applyBorder="true" applyAlignment="true" applyProtection="false">
      <alignment horizontal="general" vertical="center" textRotation="0" wrapText="true" indent="0" shrinkToFit="false"/>
      <protection locked="true" hidden="false"/>
    </xf>
    <xf numFmtId="169" fontId="12" fillId="5" borderId="1" xfId="0" applyFont="true" applyBorder="true" applyAlignment="true" applyProtection="false">
      <alignment horizontal="general" vertical="center" textRotation="0" wrapText="true" indent="0" shrinkToFit="false"/>
      <protection locked="true" hidden="false"/>
    </xf>
    <xf numFmtId="168" fontId="12" fillId="5"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18" fillId="4" borderId="1" xfId="0" applyFont="true" applyBorder="true" applyAlignment="true" applyProtection="false">
      <alignment horizontal="general" vertical="center" textRotation="0" wrapText="true" indent="0" shrinkToFit="false"/>
      <protection locked="true" hidden="false"/>
    </xf>
    <xf numFmtId="167" fontId="11" fillId="0" borderId="1" xfId="0" applyFont="true" applyBorder="true" applyAlignment="true" applyProtection="false">
      <alignment horizontal="general" vertical="center" textRotation="0" wrapText="true" indent="0" shrinkToFit="false"/>
      <protection locked="true" hidden="false"/>
    </xf>
    <xf numFmtId="168" fontId="11" fillId="0"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006100"/>
      </font>
      <fill>
        <patternFill>
          <bgColor rgb="FFC6EFCE"/>
        </patternFill>
      </fill>
    </dxf>
    <dxf>
      <font>
        <name val="Arial"/>
        <charset val="1"/>
        <family val="0"/>
        <b val="1"/>
        <color rgb="FF9C0006"/>
      </font>
      <fill>
        <patternFill>
          <bgColor rgb="FFFFC7CE"/>
        </patternFill>
      </fill>
    </dxf>
    <dxf>
      <font>
        <name val="Arial"/>
        <charset val="1"/>
        <family val="0"/>
        <b val="1"/>
        <color rgb="FF595959"/>
      </font>
      <fill>
        <patternFill>
          <bgColor rgb="FFEDEDED"/>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2F2F2"/>
      <rgbColor rgb="FFDDEBF7"/>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EDEDED"/>
      <rgbColor rgb="FFC6EFCE"/>
      <rgbColor rgb="FFFFFF99"/>
      <rgbColor rgb="FF99CCFF"/>
      <rgbColor rgb="FFFF99CC"/>
      <rgbColor rgb="FFCC99FF"/>
      <rgbColor rgb="FFFFC7CE"/>
      <rgbColor rgb="FF3366FF"/>
      <rgbColor rgb="FF33CCCC"/>
      <rgbColor rgb="FF99CC00"/>
      <rgbColor rgb="FFFFCC00"/>
      <rgbColor rgb="FFFF9900"/>
      <rgbColor rgb="FFFF6600"/>
      <rgbColor rgb="FF595959"/>
      <rgbColor rgb="FF969696"/>
      <rgbColor rgb="FF003366"/>
      <rgbColor rgb="FF339966"/>
      <rgbColor rgb="FF0061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_rels/drawing7.xml.rels><?xml version="1.0" encoding="UTF-8"?>
<Relationships xmlns="http://schemas.openxmlformats.org/package/2006/relationships"><Relationship Id="rId1" Type="http://schemas.openxmlformats.org/officeDocument/2006/relationships/image" Target="../media/image1.png"/>
</Relationships>
</file>

<file path=xl/drawings/_rels/drawing8.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0</xdr:row>
      <xdr:rowOff>0</xdr:rowOff>
    </xdr:from>
    <xdr:to>
      <xdr:col>3</xdr:col>
      <xdr:colOff>2971800</xdr:colOff>
      <xdr:row>0</xdr:row>
      <xdr:rowOff>533160</xdr:rowOff>
    </xdr:to>
    <xdr:pic>
      <xdr:nvPicPr>
        <xdr:cNvPr id="0" name="Image 1" descr="Picture"/>
        <xdr:cNvPicPr/>
      </xdr:nvPicPr>
      <xdr:blipFill>
        <a:blip r:embed="rId1"/>
        <a:stretch/>
      </xdr:blipFill>
      <xdr:spPr>
        <a:xfrm>
          <a:off x="4793040" y="0"/>
          <a:ext cx="6495840" cy="5331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4</xdr:col>
      <xdr:colOff>2361960</xdr:colOff>
      <xdr:row>0</xdr:row>
      <xdr:rowOff>666360</xdr:rowOff>
    </xdr:to>
    <xdr:pic>
      <xdr:nvPicPr>
        <xdr:cNvPr id="1" name="Image 1" descr="Picture"/>
        <xdr:cNvPicPr/>
      </xdr:nvPicPr>
      <xdr:blipFill>
        <a:blip r:embed="rId1"/>
        <a:stretch/>
      </xdr:blipFill>
      <xdr:spPr>
        <a:xfrm>
          <a:off x="2114640" y="0"/>
          <a:ext cx="8000640" cy="6663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3</xdr:col>
      <xdr:colOff>2361960</xdr:colOff>
      <xdr:row>0</xdr:row>
      <xdr:rowOff>666360</xdr:rowOff>
    </xdr:to>
    <xdr:pic>
      <xdr:nvPicPr>
        <xdr:cNvPr id="2" name="Image 1" descr="Picture"/>
        <xdr:cNvPicPr/>
      </xdr:nvPicPr>
      <xdr:blipFill>
        <a:blip r:embed="rId1"/>
        <a:stretch/>
      </xdr:blipFill>
      <xdr:spPr>
        <a:xfrm>
          <a:off x="3101400" y="0"/>
          <a:ext cx="8000640" cy="66636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5</xdr:col>
      <xdr:colOff>3630600</xdr:colOff>
      <xdr:row>0</xdr:row>
      <xdr:rowOff>666360</xdr:rowOff>
    </xdr:to>
    <xdr:pic>
      <xdr:nvPicPr>
        <xdr:cNvPr id="3" name="Image 1" descr="Picture"/>
        <xdr:cNvPicPr/>
      </xdr:nvPicPr>
      <xdr:blipFill>
        <a:blip r:embed="rId1"/>
        <a:stretch/>
      </xdr:blipFill>
      <xdr:spPr>
        <a:xfrm>
          <a:off x="2396520" y="0"/>
          <a:ext cx="8000640" cy="66636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5</xdr:col>
      <xdr:colOff>529200</xdr:colOff>
      <xdr:row>0</xdr:row>
      <xdr:rowOff>666360</xdr:rowOff>
    </xdr:to>
    <xdr:pic>
      <xdr:nvPicPr>
        <xdr:cNvPr id="4" name="Image 1" descr="Picture"/>
        <xdr:cNvPicPr/>
      </xdr:nvPicPr>
      <xdr:blipFill>
        <a:blip r:embed="rId1"/>
        <a:stretch/>
      </xdr:blipFill>
      <xdr:spPr>
        <a:xfrm>
          <a:off x="3524400" y="0"/>
          <a:ext cx="8000640" cy="66636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4</xdr:col>
      <xdr:colOff>4194360</xdr:colOff>
      <xdr:row>0</xdr:row>
      <xdr:rowOff>666360</xdr:rowOff>
    </xdr:to>
    <xdr:pic>
      <xdr:nvPicPr>
        <xdr:cNvPr id="5" name="Image 1" descr="Picture"/>
        <xdr:cNvPicPr/>
      </xdr:nvPicPr>
      <xdr:blipFill>
        <a:blip r:embed="rId1"/>
        <a:stretch/>
      </xdr:blipFill>
      <xdr:spPr>
        <a:xfrm>
          <a:off x="3947040" y="0"/>
          <a:ext cx="8000640" cy="66636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0</xdr:row>
      <xdr:rowOff>0</xdr:rowOff>
    </xdr:from>
    <xdr:to>
      <xdr:col>5</xdr:col>
      <xdr:colOff>247320</xdr:colOff>
      <xdr:row>0</xdr:row>
      <xdr:rowOff>666360</xdr:rowOff>
    </xdr:to>
    <xdr:pic>
      <xdr:nvPicPr>
        <xdr:cNvPr id="6" name="Image 1" descr="Picture"/>
        <xdr:cNvPicPr/>
      </xdr:nvPicPr>
      <xdr:blipFill>
        <a:blip r:embed="rId1"/>
        <a:stretch/>
      </xdr:blipFill>
      <xdr:spPr>
        <a:xfrm>
          <a:off x="3594600" y="0"/>
          <a:ext cx="8000640" cy="66636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0</xdr:row>
      <xdr:rowOff>0</xdr:rowOff>
    </xdr:from>
    <xdr:to>
      <xdr:col>5</xdr:col>
      <xdr:colOff>3999960</xdr:colOff>
      <xdr:row>0</xdr:row>
      <xdr:rowOff>628200</xdr:rowOff>
    </xdr:to>
    <xdr:pic>
      <xdr:nvPicPr>
        <xdr:cNvPr id="7" name="Image 1" descr="Picture"/>
        <xdr:cNvPicPr/>
      </xdr:nvPicPr>
      <xdr:blipFill>
        <a:blip r:embed="rId1"/>
        <a:stretch/>
      </xdr:blipFill>
      <xdr:spPr>
        <a:xfrm>
          <a:off x="5356800" y="0"/>
          <a:ext cx="7524360" cy="6282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ngheduoc.com/lo-trinh-mo-nha-thuoc/" TargetMode="External"/><Relationship Id="rId2" Type="http://schemas.openxmlformats.org/officeDocument/2006/relationships/hyperlink" Target="https://ngheduoc.com/chi-phi-mo-nha-thuoc/" TargetMode="External"/><Relationship Id="rId3" Type="http://schemas.openxmlformats.org/officeDocument/2006/relationships/hyperlink" Target="https://ngheduoc.com/mo-nha-thuoc-co-lai-khong/" TargetMode="External"/><Relationship Id="rId4"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40"/>
    <col collapsed="false" customWidth="true" hidden="false" outlineLevel="0" max="3" min="3" style="0" width="50"/>
    <col collapsed="false" customWidth="true" hidden="false" outlineLevel="0" max="4" min="4" style="0" width="46"/>
  </cols>
  <sheetData>
    <row r="1" customFormat="false" ht="55.5" hidden="false" customHeight="true" outlineLevel="0" collapsed="false">
      <c r="A1" s="1" t="s">
        <v>0</v>
      </c>
    </row>
    <row r="2" customFormat="false" ht="43.5" hidden="false" customHeight="true" outlineLevel="0" collapsed="false">
      <c r="A2" s="2" t="s">
        <v>1</v>
      </c>
      <c r="B2" s="2"/>
      <c r="C2" s="2"/>
      <c r="D2" s="2"/>
    </row>
    <row r="4" customFormat="false" ht="15" hidden="false" customHeight="false" outlineLevel="0" collapsed="false">
      <c r="A4" s="3" t="s">
        <v>2</v>
      </c>
      <c r="B4" s="4"/>
      <c r="C4" s="4"/>
      <c r="D4" s="4"/>
    </row>
    <row r="5" customFormat="false" ht="30" hidden="false" customHeight="true" outlineLevel="0" collapsed="false">
      <c r="A5" s="5" t="s">
        <v>3</v>
      </c>
      <c r="B5" s="6" t="s">
        <v>4</v>
      </c>
      <c r="C5" s="6"/>
      <c r="D5" s="6"/>
    </row>
    <row r="6" customFormat="false" ht="30" hidden="false" customHeight="true" outlineLevel="0" collapsed="false">
      <c r="A6" s="5" t="s">
        <v>5</v>
      </c>
      <c r="B6" s="6" t="s">
        <v>6</v>
      </c>
      <c r="C6" s="6"/>
      <c r="D6" s="6"/>
    </row>
    <row r="7" customFormat="false" ht="30" hidden="false" customHeight="true" outlineLevel="0" collapsed="false">
      <c r="A7" s="5" t="s">
        <v>7</v>
      </c>
      <c r="B7" s="6" t="s">
        <v>8</v>
      </c>
      <c r="C7" s="6"/>
      <c r="D7" s="6"/>
    </row>
    <row r="8" customFormat="false" ht="30" hidden="false" customHeight="true" outlineLevel="0" collapsed="false">
      <c r="A8" s="5" t="s">
        <v>9</v>
      </c>
      <c r="B8" s="6" t="s">
        <v>10</v>
      </c>
      <c r="C8" s="6"/>
      <c r="D8" s="6"/>
    </row>
    <row r="9" customFormat="false" ht="30" hidden="false" customHeight="true" outlineLevel="0" collapsed="false">
      <c r="A9" s="5" t="s">
        <v>11</v>
      </c>
      <c r="B9" s="6" t="s">
        <v>12</v>
      </c>
      <c r="C9" s="6"/>
      <c r="D9" s="6"/>
    </row>
    <row r="11" customFormat="false" ht="15" hidden="false" customHeight="false" outlineLevel="0" collapsed="false">
      <c r="A11" s="3" t="s">
        <v>13</v>
      </c>
      <c r="B11" s="4"/>
      <c r="C11" s="4"/>
      <c r="D11" s="4"/>
    </row>
    <row r="12" customFormat="false" ht="31.5" hidden="false" customHeight="true" outlineLevel="0" collapsed="false">
      <c r="A12" s="7" t="s">
        <v>14</v>
      </c>
      <c r="B12" s="7" t="s">
        <v>15</v>
      </c>
      <c r="C12" s="7" t="s">
        <v>16</v>
      </c>
    </row>
    <row r="13" customFormat="false" ht="30" hidden="false" customHeight="true" outlineLevel="0" collapsed="false">
      <c r="A13" s="8" t="s">
        <v>17</v>
      </c>
      <c r="B13" s="9"/>
      <c r="C13" s="10" t="s">
        <v>18</v>
      </c>
    </row>
    <row r="14" customFormat="false" ht="30" hidden="false" customHeight="true" outlineLevel="0" collapsed="false">
      <c r="A14" s="8" t="s">
        <v>19</v>
      </c>
      <c r="B14" s="9"/>
      <c r="C14" s="10" t="s">
        <v>20</v>
      </c>
    </row>
    <row r="15" customFormat="false" ht="30" hidden="false" customHeight="true" outlineLevel="0" collapsed="false">
      <c r="A15" s="8" t="s">
        <v>21</v>
      </c>
      <c r="B15" s="9"/>
      <c r="C15" s="10" t="s">
        <v>22</v>
      </c>
    </row>
    <row r="16" customFormat="false" ht="30" hidden="false" customHeight="true" outlineLevel="0" collapsed="false">
      <c r="A16" s="8" t="s">
        <v>23</v>
      </c>
      <c r="B16" s="9"/>
      <c r="C16" s="10" t="s">
        <v>24</v>
      </c>
    </row>
    <row r="17" customFormat="false" ht="30" hidden="false" customHeight="true" outlineLevel="0" collapsed="false">
      <c r="A17" s="8" t="s">
        <v>25</v>
      </c>
      <c r="B17" s="9"/>
      <c r="C17" s="10" t="s">
        <v>26</v>
      </c>
    </row>
    <row r="18" customFormat="false" ht="30" hidden="false" customHeight="true" outlineLevel="0" collapsed="false">
      <c r="A18" s="8" t="s">
        <v>27</v>
      </c>
      <c r="B18" s="9"/>
      <c r="C18" s="10" t="s">
        <v>28</v>
      </c>
    </row>
    <row r="20" customFormat="false" ht="15" hidden="false" customHeight="false" outlineLevel="0" collapsed="false">
      <c r="A20" s="3" t="s">
        <v>29</v>
      </c>
      <c r="B20" s="4"/>
      <c r="C20" s="4"/>
      <c r="D20" s="4"/>
    </row>
    <row r="21" customFormat="false" ht="15" hidden="false" customHeight="false" outlineLevel="0" collapsed="false">
      <c r="A21" s="11" t="s">
        <v>30</v>
      </c>
      <c r="B21" s="12" t="s">
        <v>31</v>
      </c>
    </row>
    <row r="22" customFormat="false" ht="15" hidden="false" customHeight="false" outlineLevel="0" collapsed="false">
      <c r="A22" s="13" t="s">
        <v>32</v>
      </c>
      <c r="B22" s="12" t="s">
        <v>33</v>
      </c>
    </row>
    <row r="23" customFormat="false" ht="15" hidden="false" customHeight="false" outlineLevel="0" collapsed="false">
      <c r="A23" s="14" t="s">
        <v>34</v>
      </c>
      <c r="B23" s="12" t="s">
        <v>35</v>
      </c>
    </row>
    <row r="24" customFormat="false" ht="15" hidden="false" customHeight="false" outlineLevel="0" collapsed="false">
      <c r="A24" s="15" t="s">
        <v>36</v>
      </c>
      <c r="B24" s="12" t="s">
        <v>37</v>
      </c>
    </row>
    <row r="26" customFormat="false" ht="15" hidden="false" customHeight="false" outlineLevel="0" collapsed="false">
      <c r="A26" s="3" t="s">
        <v>38</v>
      </c>
      <c r="B26" s="4"/>
      <c r="C26" s="4"/>
      <c r="D26" s="4"/>
    </row>
    <row r="27" customFormat="false" ht="31.5" hidden="false" customHeight="true" outlineLevel="0" collapsed="false">
      <c r="A27" s="7" t="s">
        <v>39</v>
      </c>
      <c r="B27" s="7" t="s">
        <v>40</v>
      </c>
      <c r="C27" s="7" t="s">
        <v>41</v>
      </c>
      <c r="D27" s="7" t="s">
        <v>42</v>
      </c>
    </row>
    <row r="28" customFormat="false" ht="31.5" hidden="false" customHeight="true" outlineLevel="0" collapsed="false">
      <c r="A28" s="8" t="s">
        <v>43</v>
      </c>
      <c r="B28" s="16" t="s">
        <v>44</v>
      </c>
      <c r="C28" s="16" t="s">
        <v>45</v>
      </c>
      <c r="D28" s="16" t="s">
        <v>46</v>
      </c>
    </row>
    <row r="29" customFormat="false" ht="31.5" hidden="false" customHeight="true" outlineLevel="0" collapsed="false">
      <c r="A29" s="8" t="s">
        <v>47</v>
      </c>
      <c r="B29" s="16" t="s">
        <v>48</v>
      </c>
      <c r="C29" s="16" t="s">
        <v>49</v>
      </c>
      <c r="D29" s="16" t="s">
        <v>50</v>
      </c>
    </row>
    <row r="30" customFormat="false" ht="31.5" hidden="false" customHeight="true" outlineLevel="0" collapsed="false">
      <c r="A30" s="8" t="s">
        <v>51</v>
      </c>
      <c r="B30" s="16" t="s">
        <v>52</v>
      </c>
      <c r="C30" s="16" t="s">
        <v>53</v>
      </c>
      <c r="D30" s="16" t="s">
        <v>54</v>
      </c>
    </row>
    <row r="31" customFormat="false" ht="31.5" hidden="false" customHeight="true" outlineLevel="0" collapsed="false">
      <c r="A31" s="8" t="s">
        <v>55</v>
      </c>
      <c r="B31" s="16" t="s">
        <v>56</v>
      </c>
      <c r="C31" s="16" t="s">
        <v>57</v>
      </c>
      <c r="D31" s="16" t="s">
        <v>58</v>
      </c>
    </row>
    <row r="32" customFormat="false" ht="31.5" hidden="false" customHeight="true" outlineLevel="0" collapsed="false">
      <c r="A32" s="8" t="s">
        <v>59</v>
      </c>
      <c r="B32" s="16" t="s">
        <v>60</v>
      </c>
      <c r="C32" s="16" t="s">
        <v>61</v>
      </c>
      <c r="D32" s="16" t="s">
        <v>62</v>
      </c>
    </row>
    <row r="33" customFormat="false" ht="31.5" hidden="false" customHeight="true" outlineLevel="0" collapsed="false">
      <c r="A33" s="8" t="s">
        <v>63</v>
      </c>
      <c r="B33" s="16" t="s">
        <v>64</v>
      </c>
      <c r="C33" s="16" t="s">
        <v>65</v>
      </c>
      <c r="D33" s="16" t="s">
        <v>66</v>
      </c>
    </row>
    <row r="35" customFormat="false" ht="15" hidden="false" customHeight="false" outlineLevel="0" collapsed="false">
      <c r="A35" s="3" t="s">
        <v>67</v>
      </c>
      <c r="B35" s="4"/>
      <c r="C35" s="4"/>
      <c r="D35" s="4"/>
    </row>
    <row r="36" customFormat="false" ht="15" hidden="false" customHeight="false" outlineLevel="0" collapsed="false">
      <c r="A36" s="17" t="s">
        <v>68</v>
      </c>
      <c r="B36" s="18" t="s">
        <v>69</v>
      </c>
    </row>
    <row r="37" customFormat="false" ht="15" hidden="false" customHeight="false" outlineLevel="0" collapsed="false">
      <c r="A37" s="17" t="s">
        <v>70</v>
      </c>
      <c r="B37" s="18" t="s">
        <v>71</v>
      </c>
    </row>
    <row r="38" customFormat="false" ht="15" hidden="false" customHeight="false" outlineLevel="0" collapsed="false">
      <c r="A38" s="17" t="s">
        <v>72</v>
      </c>
      <c r="B38" s="18" t="s">
        <v>73</v>
      </c>
    </row>
    <row r="40" customFormat="false" ht="15" hidden="false" customHeight="false" outlineLevel="0" collapsed="false">
      <c r="A40" s="3" t="s">
        <v>74</v>
      </c>
      <c r="B40" s="4"/>
      <c r="C40" s="4"/>
      <c r="D40" s="4"/>
    </row>
    <row r="41" customFormat="false" ht="31.5" hidden="false" customHeight="true" outlineLevel="0" collapsed="false">
      <c r="A41" s="5" t="s">
        <v>3</v>
      </c>
      <c r="B41" s="6" t="s">
        <v>75</v>
      </c>
      <c r="C41" s="6"/>
      <c r="D41" s="6"/>
    </row>
    <row r="42" customFormat="false" ht="31.5" hidden="false" customHeight="true" outlineLevel="0" collapsed="false">
      <c r="A42" s="5" t="s">
        <v>5</v>
      </c>
      <c r="B42" s="6" t="s">
        <v>76</v>
      </c>
      <c r="C42" s="6"/>
      <c r="D42" s="6"/>
    </row>
    <row r="43" customFormat="false" ht="31.5" hidden="false" customHeight="true" outlineLevel="0" collapsed="false">
      <c r="A43" s="5" t="s">
        <v>7</v>
      </c>
      <c r="B43" s="6" t="s">
        <v>77</v>
      </c>
      <c r="C43" s="6"/>
      <c r="D43" s="6"/>
    </row>
    <row r="44" customFormat="false" ht="31.5" hidden="false" customHeight="true" outlineLevel="0" collapsed="false">
      <c r="A44" s="5" t="s">
        <v>9</v>
      </c>
      <c r="B44" s="6" t="s">
        <v>78</v>
      </c>
      <c r="C44" s="6"/>
      <c r="D44" s="6"/>
    </row>
  </sheetData>
  <mergeCells count="10">
    <mergeCell ref="A2:D2"/>
    <mergeCell ref="B5:D5"/>
    <mergeCell ref="B6:D6"/>
    <mergeCell ref="B7:D7"/>
    <mergeCell ref="B8:D8"/>
    <mergeCell ref="B9:D9"/>
    <mergeCell ref="B41:D41"/>
    <mergeCell ref="B42:D42"/>
    <mergeCell ref="B43:D43"/>
    <mergeCell ref="B44:D44"/>
  </mergeCells>
  <hyperlinks>
    <hyperlink ref="A36" r:id="rId1" display="mở nhà thuốc"/>
    <hyperlink ref="A37" r:id="rId2" display="chi phí mở nhà thuốc"/>
    <hyperlink ref="A38" r:id="rId3" display="mở nhà thuốc có lãi không"/>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36"/>
    <col collapsed="false" customWidth="true" hidden="false" outlineLevel="0" max="3" min="3" style="0" width="24"/>
    <col collapsed="false" customWidth="true" hidden="false" outlineLevel="0" max="4" min="4" style="0" width="20"/>
    <col collapsed="false" customWidth="true" hidden="false" outlineLevel="0" max="5" min="5" style="0" width="42"/>
    <col collapsed="false" customWidth="true" hidden="false" outlineLevel="0" max="6" min="6" style="0" width="34"/>
  </cols>
  <sheetData>
    <row r="1" customFormat="false" ht="55.5" hidden="false" customHeight="true" outlineLevel="0" collapsed="false">
      <c r="A1" s="1" t="s">
        <v>79</v>
      </c>
    </row>
    <row r="2" customFormat="false" ht="43.5" hidden="false" customHeight="true" outlineLevel="0" collapsed="false">
      <c r="A2" s="2" t="s">
        <v>80</v>
      </c>
      <c r="B2" s="2"/>
      <c r="C2" s="2"/>
      <c r="D2" s="2"/>
      <c r="E2" s="2"/>
      <c r="F2" s="2"/>
    </row>
    <row r="4" customFormat="false" ht="15" hidden="false" customHeight="false" outlineLevel="0" collapsed="false">
      <c r="A4" s="3" t="s">
        <v>81</v>
      </c>
      <c r="B4" s="4"/>
      <c r="C4" s="4"/>
      <c r="D4" s="4"/>
      <c r="E4" s="4"/>
      <c r="F4" s="4"/>
    </row>
    <row r="5" customFormat="false" ht="31.5" hidden="false" customHeight="true" outlineLevel="0" collapsed="false">
      <c r="A5" s="7" t="s">
        <v>82</v>
      </c>
      <c r="B5" s="7" t="s">
        <v>83</v>
      </c>
      <c r="C5" s="7" t="s">
        <v>84</v>
      </c>
      <c r="D5" s="7" t="s">
        <v>85</v>
      </c>
      <c r="E5" s="7" t="s">
        <v>86</v>
      </c>
      <c r="F5" s="7" t="s">
        <v>87</v>
      </c>
    </row>
    <row r="6" customFormat="false" ht="30" hidden="false" customHeight="true" outlineLevel="0" collapsed="false">
      <c r="A6" s="9"/>
      <c r="B6" s="9"/>
      <c r="C6" s="9"/>
      <c r="D6" s="19"/>
      <c r="E6" s="9"/>
      <c r="F6" s="9"/>
    </row>
    <row r="7" customFormat="false" ht="30" hidden="false" customHeight="true" outlineLevel="0" collapsed="false">
      <c r="A7" s="9"/>
      <c r="B7" s="9"/>
      <c r="C7" s="9"/>
      <c r="D7" s="19"/>
      <c r="E7" s="9"/>
      <c r="F7" s="9"/>
    </row>
    <row r="8" customFormat="false" ht="30" hidden="false" customHeight="true" outlineLevel="0" collapsed="false">
      <c r="A8" s="9"/>
      <c r="B8" s="9"/>
      <c r="C8" s="9"/>
      <c r="D8" s="19"/>
      <c r="E8" s="9"/>
      <c r="F8" s="9"/>
    </row>
    <row r="9" customFormat="false" ht="15" hidden="false" customHeight="false" outlineLevel="0" collapsed="false">
      <c r="A9" s="8" t="s">
        <v>88</v>
      </c>
      <c r="D9" s="20" t="str">
        <f aca="false">IF(COUNT(D6:D8)=0,"",SUM(D6:D8))</f>
        <v/>
      </c>
    </row>
    <row r="11" customFormat="false" ht="15" hidden="false" customHeight="false" outlineLevel="0" collapsed="false">
      <c r="A11" s="3" t="s">
        <v>89</v>
      </c>
      <c r="B11" s="4"/>
      <c r="C11" s="4"/>
      <c r="D11" s="4"/>
      <c r="E11" s="4"/>
      <c r="F11" s="4"/>
    </row>
    <row r="12" customFormat="false" ht="31.5" hidden="false" customHeight="true" outlineLevel="0" collapsed="false">
      <c r="A12" s="7" t="s">
        <v>82</v>
      </c>
      <c r="B12" s="7" t="s">
        <v>83</v>
      </c>
      <c r="C12" s="7" t="s">
        <v>84</v>
      </c>
      <c r="D12" s="7" t="s">
        <v>85</v>
      </c>
      <c r="E12" s="7" t="s">
        <v>86</v>
      </c>
      <c r="F12" s="7" t="s">
        <v>87</v>
      </c>
    </row>
    <row r="13" customFormat="false" ht="43.5" hidden="false" customHeight="true" outlineLevel="0" collapsed="false">
      <c r="A13" s="10" t="s">
        <v>90</v>
      </c>
      <c r="B13" s="10" t="s">
        <v>91</v>
      </c>
      <c r="C13" s="10" t="s">
        <v>92</v>
      </c>
      <c r="D13" s="21"/>
      <c r="E13" s="10" t="s">
        <v>93</v>
      </c>
      <c r="F13" s="10" t="s">
        <v>94</v>
      </c>
    </row>
    <row r="14" customFormat="false" ht="43.5" hidden="false" customHeight="true" outlineLevel="0" collapsed="false">
      <c r="A14" s="10" t="s">
        <v>95</v>
      </c>
      <c r="B14" s="10" t="s">
        <v>91</v>
      </c>
      <c r="C14" s="10" t="s">
        <v>92</v>
      </c>
      <c r="D14" s="21"/>
      <c r="E14" s="10" t="s">
        <v>93</v>
      </c>
      <c r="F14" s="10" t="s">
        <v>94</v>
      </c>
    </row>
    <row r="15" customFormat="false" ht="43.5" hidden="false" customHeight="true" outlineLevel="0" collapsed="false">
      <c r="A15" s="10" t="s">
        <v>96</v>
      </c>
      <c r="B15" s="10" t="s">
        <v>91</v>
      </c>
      <c r="C15" s="10" t="s">
        <v>92</v>
      </c>
      <c r="D15" s="21"/>
      <c r="E15" s="10" t="s">
        <v>93</v>
      </c>
      <c r="F15" s="10" t="s">
        <v>94</v>
      </c>
    </row>
    <row r="16" customFormat="false" ht="15" hidden="false" customHeight="false" outlineLevel="0" collapsed="false">
      <c r="A16" s="8" t="s">
        <v>88</v>
      </c>
      <c r="D16" s="22" t="str">
        <f aca="false">IF(COUNT(D13:D15)=0,"Chưa có dữ liệu",SUM(D13:D15))</f>
        <v>Chưa có dữ liệu</v>
      </c>
    </row>
  </sheetData>
  <mergeCells count="1">
    <mergeCell ref="A2:F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3" min="2" style="0" width="40"/>
    <col collapsed="false" customWidth="true" hidden="false" outlineLevel="0" max="4" min="4" style="0" width="38"/>
  </cols>
  <sheetData>
    <row r="1" customFormat="false" ht="55.5" hidden="false" customHeight="true" outlineLevel="0" collapsed="false">
      <c r="A1" s="1" t="s">
        <v>97</v>
      </c>
    </row>
    <row r="2" customFormat="false" ht="43.5" hidden="false" customHeight="true" outlineLevel="0" collapsed="false">
      <c r="A2" s="2" t="s">
        <v>98</v>
      </c>
      <c r="B2" s="2"/>
      <c r="C2" s="2"/>
      <c r="D2" s="2"/>
    </row>
    <row r="4" customFormat="false" ht="31.5" hidden="false" customHeight="true" outlineLevel="0" collapsed="false">
      <c r="A4" s="7" t="s">
        <v>14</v>
      </c>
      <c r="B4" s="7" t="s">
        <v>99</v>
      </c>
      <c r="C4" s="7" t="s">
        <v>16</v>
      </c>
      <c r="D4" s="7" t="s">
        <v>100</v>
      </c>
    </row>
    <row r="5" customFormat="false" ht="33.75" hidden="false" customHeight="true" outlineLevel="0" collapsed="false">
      <c r="A5" s="8" t="s">
        <v>101</v>
      </c>
      <c r="B5" s="9"/>
      <c r="C5" s="10" t="s">
        <v>102</v>
      </c>
      <c r="D5" s="23" t="s">
        <v>103</v>
      </c>
    </row>
    <row r="6" customFormat="false" ht="33.75" hidden="false" customHeight="true" outlineLevel="0" collapsed="false">
      <c r="A6" s="8" t="s">
        <v>104</v>
      </c>
      <c r="B6" s="9"/>
      <c r="C6" s="10" t="s">
        <v>105</v>
      </c>
      <c r="D6" s="23" t="s">
        <v>106</v>
      </c>
    </row>
    <row r="7" customFormat="false" ht="33.75" hidden="false" customHeight="true" outlineLevel="0" collapsed="false">
      <c r="A7" s="8" t="s">
        <v>107</v>
      </c>
      <c r="B7" s="9"/>
      <c r="C7" s="10" t="s">
        <v>105</v>
      </c>
      <c r="D7" s="23" t="s">
        <v>108</v>
      </c>
    </row>
    <row r="8" customFormat="false" ht="33.75" hidden="false" customHeight="true" outlineLevel="0" collapsed="false">
      <c r="A8" s="8" t="s">
        <v>109</v>
      </c>
      <c r="B8" s="9"/>
      <c r="C8" s="10" t="s">
        <v>105</v>
      </c>
      <c r="D8" s="23" t="s">
        <v>110</v>
      </c>
    </row>
    <row r="9" customFormat="false" ht="33.75" hidden="false" customHeight="true" outlineLevel="0" collapsed="false">
      <c r="A9" s="8" t="s">
        <v>111</v>
      </c>
      <c r="B9" s="9"/>
      <c r="C9" s="10" t="s">
        <v>105</v>
      </c>
      <c r="D9" s="23" t="s">
        <v>112</v>
      </c>
    </row>
    <row r="10" customFormat="false" ht="33.75" hidden="false" customHeight="true" outlineLevel="0" collapsed="false">
      <c r="A10" s="8" t="s">
        <v>113</v>
      </c>
      <c r="B10" s="9"/>
      <c r="C10" s="10" t="s">
        <v>105</v>
      </c>
      <c r="D10" s="23" t="s">
        <v>114</v>
      </c>
    </row>
    <row r="11" customFormat="false" ht="33.75" hidden="false" customHeight="true" outlineLevel="0" collapsed="false">
      <c r="A11" s="8" t="s">
        <v>115</v>
      </c>
      <c r="B11" s="9"/>
      <c r="C11" s="10" t="s">
        <v>116</v>
      </c>
      <c r="D11" s="23" t="s">
        <v>117</v>
      </c>
    </row>
    <row r="12" customFormat="false" ht="33.75" hidden="false" customHeight="true" outlineLevel="0" collapsed="false">
      <c r="A12" s="8" t="s">
        <v>118</v>
      </c>
      <c r="B12" s="9"/>
      <c r="C12" s="10" t="s">
        <v>119</v>
      </c>
      <c r="D12" s="23" t="s">
        <v>120</v>
      </c>
    </row>
    <row r="13" customFormat="false" ht="33.75" hidden="false" customHeight="true" outlineLevel="0" collapsed="false">
      <c r="A13" s="8" t="s">
        <v>121</v>
      </c>
      <c r="B13" s="9"/>
      <c r="C13" s="10" t="s">
        <v>122</v>
      </c>
      <c r="D13" s="23" t="s">
        <v>123</v>
      </c>
    </row>
  </sheetData>
  <mergeCells count="1">
    <mergeCell ref="A2:D2"/>
  </mergeCells>
  <dataValidations count="1">
    <dataValidation allowBlank="true" errorStyle="stop" operator="between" showDropDown="false" showErrorMessage="false" showInputMessage="false" sqref="B13" type="list">
      <formula1>"Chọn vị trí này,Cần khảo sát thêm,Không chọn"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5" min="3" style="0" width="16"/>
    <col collapsed="false" customWidth="true" hidden="false" outlineLevel="0" max="6" min="6" style="0" width="60"/>
  </cols>
  <sheetData>
    <row r="1" customFormat="false" ht="55.5" hidden="false" customHeight="true" outlineLevel="0" collapsed="false">
      <c r="A1" s="1" t="s">
        <v>124</v>
      </c>
    </row>
    <row r="2" customFormat="false" ht="43.5" hidden="false" customHeight="true" outlineLevel="0" collapsed="false">
      <c r="A2" s="2" t="s">
        <v>125</v>
      </c>
      <c r="B2" s="2"/>
      <c r="C2" s="2"/>
      <c r="D2" s="2"/>
      <c r="E2" s="2"/>
      <c r="F2" s="2"/>
    </row>
    <row r="4" customFormat="false" ht="31.5" hidden="false" customHeight="true" outlineLevel="0" collapsed="false">
      <c r="A4" s="7" t="s">
        <v>126</v>
      </c>
      <c r="B4" s="7" t="s">
        <v>127</v>
      </c>
      <c r="C4" s="7" t="s">
        <v>128</v>
      </c>
      <c r="D4" s="7" t="s">
        <v>129</v>
      </c>
      <c r="E4" s="7" t="s">
        <v>130</v>
      </c>
      <c r="F4" s="7" t="s">
        <v>131</v>
      </c>
    </row>
    <row r="5" customFormat="false" ht="15" hidden="false" customHeight="false" outlineLevel="0" collapsed="false">
      <c r="A5" s="8" t="s">
        <v>132</v>
      </c>
      <c r="B5" s="16" t="s">
        <v>133</v>
      </c>
      <c r="C5" s="24"/>
      <c r="D5" s="24"/>
      <c r="E5" s="24"/>
      <c r="F5" s="23" t="s">
        <v>134</v>
      </c>
    </row>
    <row r="6" customFormat="false" ht="43.5" hidden="false" customHeight="true" outlineLevel="0" collapsed="false">
      <c r="A6" s="8" t="s">
        <v>135</v>
      </c>
      <c r="B6" s="16" t="s">
        <v>136</v>
      </c>
      <c r="C6" s="19"/>
      <c r="D6" s="19"/>
      <c r="E6" s="19"/>
      <c r="F6" s="23" t="s">
        <v>137</v>
      </c>
    </row>
    <row r="7" customFormat="false" ht="15" hidden="false" customHeight="false" outlineLevel="0" collapsed="false">
      <c r="A7" s="8" t="s">
        <v>138</v>
      </c>
      <c r="B7" s="16" t="s">
        <v>139</v>
      </c>
      <c r="C7" s="25"/>
      <c r="D7" s="25"/>
      <c r="E7" s="25"/>
      <c r="F7" s="23" t="s">
        <v>140</v>
      </c>
    </row>
    <row r="8" customFormat="false" ht="43.5" hidden="false" customHeight="true" outlineLevel="0" collapsed="false">
      <c r="A8" s="8" t="s">
        <v>141</v>
      </c>
      <c r="B8" s="16" t="s">
        <v>142</v>
      </c>
      <c r="C8" s="19"/>
      <c r="D8" s="19"/>
      <c r="E8" s="19"/>
      <c r="F8" s="23" t="s">
        <v>143</v>
      </c>
    </row>
    <row r="9" customFormat="false" ht="15" hidden="false" customHeight="false" outlineLevel="0" collapsed="false">
      <c r="A9" s="8" t="s">
        <v>144</v>
      </c>
      <c r="B9" s="16" t="s">
        <v>133</v>
      </c>
      <c r="C9" s="26" t="str">
        <f aca="false">IF(OR(C5="",'5 Tài chính'!$B$20="",'5 Tài chính'!$B$27=""),"",C5*'5 Tài chính'!$B$20-'5 Tài chính'!$B$27)</f>
        <v/>
      </c>
      <c r="D9" s="26" t="str">
        <f aca="false">IF(OR(D5="",'5 Tài chính'!$B$20="",'5 Tài chính'!$B$27=""),"",D5*'5 Tài chính'!$B$20-'5 Tài chính'!$B$27)</f>
        <v/>
      </c>
      <c r="E9" s="26" t="str">
        <f aca="false">IF(OR(E5="",'5 Tài chính'!$B$20="",'5 Tài chính'!$B$27=""),"",E5*'5 Tài chính'!$B$20-'5 Tài chính'!$B$27)</f>
        <v/>
      </c>
      <c r="F9" s="23" t="s">
        <v>145</v>
      </c>
    </row>
    <row r="10" customFormat="false" ht="15" hidden="false" customHeight="false" outlineLevel="0" collapsed="false">
      <c r="A10" s="8" t="s">
        <v>146</v>
      </c>
      <c r="B10" s="16"/>
      <c r="C10" s="9"/>
      <c r="D10" s="9"/>
      <c r="E10" s="9"/>
      <c r="F10" s="23" t="s">
        <v>147</v>
      </c>
    </row>
    <row r="11" customFormat="false" ht="15" hidden="false" customHeight="false" outlineLevel="0" collapsed="false">
      <c r="A11" s="3" t="s">
        <v>148</v>
      </c>
      <c r="B11" s="4"/>
      <c r="C11" s="4"/>
      <c r="D11" s="4"/>
      <c r="E11" s="4"/>
      <c r="F11" s="4"/>
    </row>
    <row r="12" customFormat="false" ht="15" hidden="false" customHeight="false" outlineLevel="0" collapsed="false">
      <c r="A12" s="8" t="s">
        <v>149</v>
      </c>
      <c r="B12" s="16" t="s">
        <v>133</v>
      </c>
      <c r="C12" s="26" t="str">
        <f aca="false">IF(ISNUMBER('5 Tài chính'!$B$43),'5 Tài chính'!$B$43,"")</f>
        <v/>
      </c>
      <c r="D12" s="26" t="str">
        <f aca="false">IF(ISNUMBER('5 Tài chính'!$B$43),'5 Tài chính'!$B$43,"")</f>
        <v/>
      </c>
      <c r="E12" s="26" t="str">
        <f aca="false">IF(ISNUMBER('5 Tài chính'!$B$43),'5 Tài chính'!$B$43,"")</f>
        <v/>
      </c>
      <c r="F12" s="23" t="s">
        <v>150</v>
      </c>
    </row>
    <row r="13" customFormat="false" ht="15" hidden="false" customHeight="false" outlineLevel="0" collapsed="false">
      <c r="A13" s="8" t="s">
        <v>151</v>
      </c>
      <c r="B13" s="16" t="s">
        <v>133</v>
      </c>
      <c r="C13" s="27" t="str">
        <f aca="false">IF(OR(C5="",C12=""),"",C5-C12)</f>
        <v/>
      </c>
      <c r="D13" s="27" t="str">
        <f aca="false">IF(OR(D5="",D12=""),"",D5-D12)</f>
        <v/>
      </c>
      <c r="E13" s="27" t="str">
        <f aca="false">IF(OR(E5="",E12=""),"",E5-E12)</f>
        <v/>
      </c>
      <c r="F13" s="23" t="s">
        <v>152</v>
      </c>
    </row>
    <row r="14" customFormat="false" ht="15" hidden="false" customHeight="false" outlineLevel="0" collapsed="false">
      <c r="A14" s="8" t="s">
        <v>153</v>
      </c>
      <c r="B14" s="16"/>
      <c r="C14" s="16" t="str">
        <f aca="false">IF(C13="","",IF(C13&gt;0,"Cao hơn hòa vốn","Chưa tới hòa vốn"))</f>
        <v/>
      </c>
      <c r="D14" s="16" t="str">
        <f aca="false">IF(D13="","",IF(D13&gt;0,"Cao hơn hòa vốn","Chưa tới hòa vốn"))</f>
        <v/>
      </c>
      <c r="E14" s="16" t="str">
        <f aca="false">IF(E13="","",IF(E13&gt;0,"Cao hơn hòa vốn","Chưa tới hòa vốn"))</f>
        <v/>
      </c>
      <c r="F14" s="23"/>
    </row>
    <row r="15" customFormat="false" ht="23.85" hidden="false" customHeight="false" outlineLevel="0" collapsed="false">
      <c r="A15" s="8" t="s">
        <v>154</v>
      </c>
      <c r="B15" s="16" t="s">
        <v>155</v>
      </c>
      <c r="C15" s="27" t="str">
        <f aca="false">IF(OR(C5="",C6="",'5 Tài chính'!$B$29=""),"",IF(C6*'5 Tài chính'!$B$29=0,"",C5*1000/(C6*'5 Tài chính'!$B$29)))</f>
        <v/>
      </c>
      <c r="D15" s="27" t="str">
        <f aca="false">IF(OR(D5="",D6="",'5 Tài chính'!$B$29=""),"",IF(D6*'5 Tài chính'!$B$29=0,"",D5*1000/(D6*'5 Tài chính'!$B$29)))</f>
        <v/>
      </c>
      <c r="E15" s="27" t="str">
        <f aca="false">IF(OR(E5="",E6="",'5 Tài chính'!$B$29=""),"",IF(E6*'5 Tài chính'!$B$29=0,"",E5*1000/(E6*'5 Tài chính'!$B$29)))</f>
        <v/>
      </c>
      <c r="F15" s="23" t="s">
        <v>156</v>
      </c>
    </row>
    <row r="18" customFormat="false" ht="15" hidden="false" customHeight="false" outlineLevel="0" collapsed="false">
      <c r="A18" s="3" t="s">
        <v>89</v>
      </c>
      <c r="B18" s="4"/>
      <c r="C18" s="4"/>
      <c r="D18" s="4"/>
      <c r="E18" s="4"/>
      <c r="F18" s="4"/>
    </row>
    <row r="19" customFormat="false" ht="31.5" hidden="false" customHeight="true" outlineLevel="0" collapsed="false">
      <c r="A19" s="7" t="s">
        <v>126</v>
      </c>
      <c r="B19" s="7" t="s">
        <v>127</v>
      </c>
      <c r="C19" s="7" t="s">
        <v>128</v>
      </c>
      <c r="D19" s="7" t="s">
        <v>129</v>
      </c>
      <c r="E19" s="7" t="s">
        <v>130</v>
      </c>
      <c r="F19" s="7" t="s">
        <v>131</v>
      </c>
    </row>
    <row r="20" customFormat="false" ht="15" hidden="false" customHeight="false" outlineLevel="0" collapsed="false">
      <c r="A20" s="8" t="s">
        <v>132</v>
      </c>
      <c r="B20" s="16" t="s">
        <v>133</v>
      </c>
      <c r="C20" s="28" t="n">
        <v>320</v>
      </c>
      <c r="D20" s="28" t="n">
        <v>360</v>
      </c>
      <c r="E20" s="28" t="n">
        <v>400</v>
      </c>
      <c r="F20" s="23" t="s">
        <v>134</v>
      </c>
    </row>
    <row r="21" customFormat="false" ht="43.5" hidden="false" customHeight="true" outlineLevel="0" collapsed="false">
      <c r="A21" s="8" t="s">
        <v>135</v>
      </c>
      <c r="B21" s="16" t="s">
        <v>136</v>
      </c>
      <c r="C21" s="21"/>
      <c r="D21" s="21"/>
      <c r="E21" s="21"/>
      <c r="F21" s="23" t="s">
        <v>137</v>
      </c>
    </row>
    <row r="22" customFormat="false" ht="15" hidden="false" customHeight="false" outlineLevel="0" collapsed="false">
      <c r="A22" s="8" t="s">
        <v>138</v>
      </c>
      <c r="B22" s="16" t="s">
        <v>139</v>
      </c>
      <c r="C22" s="29" t="n">
        <v>0.2</v>
      </c>
      <c r="D22" s="29" t="n">
        <v>0.2</v>
      </c>
      <c r="E22" s="29" t="n">
        <v>0.2</v>
      </c>
      <c r="F22" s="23" t="s">
        <v>140</v>
      </c>
    </row>
    <row r="23" customFormat="false" ht="43.5" hidden="false" customHeight="true" outlineLevel="0" collapsed="false">
      <c r="A23" s="8" t="s">
        <v>141</v>
      </c>
      <c r="B23" s="16" t="s">
        <v>142</v>
      </c>
      <c r="C23" s="21"/>
      <c r="D23" s="21"/>
      <c r="E23" s="21" t="n">
        <v>47</v>
      </c>
      <c r="F23" s="23" t="s">
        <v>143</v>
      </c>
    </row>
    <row r="24" customFormat="false" ht="15" hidden="false" customHeight="false" outlineLevel="0" collapsed="false">
      <c r="A24" s="8" t="s">
        <v>144</v>
      </c>
      <c r="B24" s="16" t="s">
        <v>133</v>
      </c>
      <c r="C24" s="30" t="n">
        <f aca="false">C20*'5 Tài chính'!$D$20-'5 Tài chính'!$D$27</f>
        <v>2.40000000000001</v>
      </c>
      <c r="D24" s="30" t="n">
        <f aca="false">D20*'5 Tài chính'!$D$20-'5 Tài chính'!$D$27</f>
        <v>9.2</v>
      </c>
      <c r="E24" s="30" t="n">
        <f aca="false">E20*'5 Tài chính'!$D$20-'5 Tài chính'!$D$27</f>
        <v>16</v>
      </c>
      <c r="F24" s="23" t="s">
        <v>145</v>
      </c>
    </row>
    <row r="25" customFormat="false" ht="15" hidden="false" customHeight="true" outlineLevel="0" collapsed="false">
      <c r="A25" s="8" t="s">
        <v>146</v>
      </c>
      <c r="B25" s="16"/>
      <c r="C25" s="10" t="s">
        <v>157</v>
      </c>
      <c r="D25" s="10"/>
      <c r="E25" s="10"/>
      <c r="F25" s="31"/>
    </row>
    <row r="26" customFormat="false" ht="15" hidden="false" customHeight="false" outlineLevel="0" collapsed="false">
      <c r="A26" s="3" t="s">
        <v>158</v>
      </c>
      <c r="B26" s="4"/>
      <c r="C26" s="4"/>
      <c r="D26" s="4"/>
      <c r="E26" s="4"/>
      <c r="F26" s="4"/>
    </row>
    <row r="27" customFormat="false" ht="15" hidden="false" customHeight="false" outlineLevel="0" collapsed="false">
      <c r="A27" s="8" t="s">
        <v>149</v>
      </c>
      <c r="B27" s="16" t="s">
        <v>133</v>
      </c>
      <c r="C27" s="30" t="n">
        <f aca="false">IF(ISNUMBER('5 Tài chính'!$B$59),'5 Tài chính'!$B$59,"")</f>
        <v>305.882352941176</v>
      </c>
      <c r="D27" s="30" t="n">
        <f aca="false">IF(ISNUMBER('5 Tài chính'!$B$59),'5 Tài chính'!$B$59,"")</f>
        <v>305.882352941176</v>
      </c>
      <c r="E27" s="30" t="n">
        <f aca="false">IF(ISNUMBER('5 Tài chính'!$B$59),'5 Tài chính'!$B$59,"")</f>
        <v>305.882352941176</v>
      </c>
    </row>
    <row r="28" customFormat="false" ht="15" hidden="false" customHeight="false" outlineLevel="0" collapsed="false">
      <c r="A28" s="8" t="s">
        <v>151</v>
      </c>
      <c r="B28" s="16" t="s">
        <v>133</v>
      </c>
      <c r="C28" s="32" t="n">
        <f aca="false">IF(OR(C20="",C27=""),"",C20-C27)</f>
        <v>14.1176470588235</v>
      </c>
      <c r="D28" s="32" t="n">
        <f aca="false">IF(OR(D20="",D27=""),"",D20-D27)</f>
        <v>54.1176470588235</v>
      </c>
      <c r="E28" s="32" t="n">
        <f aca="false">IF(OR(E20="",E27=""),"",E20-E27)</f>
        <v>94.1176470588235</v>
      </c>
    </row>
    <row r="29" customFormat="false" ht="15" hidden="false" customHeight="false" outlineLevel="0" collapsed="false">
      <c r="A29" s="8" t="s">
        <v>153</v>
      </c>
      <c r="B29" s="16"/>
      <c r="C29" s="33" t="str">
        <f aca="false">IF(C28="","",IF(C28&gt;0,"Cao hơn hòa vốn","Chưa tới hòa vốn"))</f>
        <v>Cao hơn hòa vốn</v>
      </c>
      <c r="D29" s="33" t="str">
        <f aca="false">IF(D28="","",IF(D28&gt;0,"Cao hơn hòa vốn","Chưa tới hòa vốn"))</f>
        <v>Cao hơn hòa vốn</v>
      </c>
      <c r="E29" s="33" t="str">
        <f aca="false">IF(E28="","",IF(E28&gt;0,"Cao hơn hòa vốn","Chưa tới hòa vốn"))</f>
        <v>Cao hơn hòa vốn</v>
      </c>
    </row>
    <row r="30" customFormat="false" ht="15" hidden="false" customHeight="false" outlineLevel="0" collapsed="false">
      <c r="A30" s="8" t="s">
        <v>154</v>
      </c>
      <c r="B30" s="16" t="s">
        <v>155</v>
      </c>
      <c r="C30" s="32" t="str">
        <f aca="false">IF(OR(C20="",C21="",'5 Tài chính'!$D$29=""),"",IF(C21*'5 Tài chính'!$D$29=0,"",C20*1000/(C21*'5 Tài chính'!$D$29)))</f>
        <v/>
      </c>
      <c r="D30" s="32" t="str">
        <f aca="false">IF(OR(D20="",D21="",'5 Tài chính'!$D$29=""),"",IF(D21*'5 Tài chính'!$D$29=0,"",D20*1000/(D21*'5 Tài chính'!$D$29)))</f>
        <v/>
      </c>
      <c r="E30" s="32" t="str">
        <f aca="false">IF(OR(E20="",E21="",'5 Tài chính'!$D$29=""),"",IF(E21*'5 Tài chính'!$D$29=0,"",E20*1000/(E21*'5 Tài chính'!$D$29)))</f>
        <v/>
      </c>
      <c r="F30" s="23" t="s">
        <v>159</v>
      </c>
    </row>
  </sheetData>
  <mergeCells count="3">
    <mergeCell ref="A2:F2"/>
    <mergeCell ref="C10:E10"/>
    <mergeCell ref="C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32"/>
    <col collapsed="false" customWidth="true" hidden="false" outlineLevel="0" max="4" min="3" style="0" width="26"/>
    <col collapsed="false" customWidth="true" hidden="false" outlineLevel="0" max="5" min="5" style="0" width="22"/>
    <col collapsed="false" customWidth="true" hidden="false" outlineLevel="0" max="6" min="6" style="0" width="16"/>
  </cols>
  <sheetData>
    <row r="1" customFormat="false" ht="55.5" hidden="false" customHeight="true" outlineLevel="0" collapsed="false">
      <c r="A1" s="1" t="s">
        <v>160</v>
      </c>
    </row>
    <row r="2" customFormat="false" ht="43.5" hidden="false" customHeight="true" outlineLevel="0" collapsed="false">
      <c r="A2" s="2" t="s">
        <v>161</v>
      </c>
      <c r="B2" s="2"/>
      <c r="C2" s="2"/>
      <c r="D2" s="2"/>
      <c r="E2" s="2"/>
      <c r="F2" s="2"/>
    </row>
    <row r="4" customFormat="false" ht="15" hidden="false" customHeight="false" outlineLevel="0" collapsed="false">
      <c r="A4" s="3" t="s">
        <v>162</v>
      </c>
      <c r="B4" s="4"/>
      <c r="C4" s="4"/>
      <c r="D4" s="4"/>
      <c r="E4" s="4"/>
      <c r="F4" s="4"/>
    </row>
    <row r="5" customFormat="false" ht="31.5" hidden="false" customHeight="true" outlineLevel="0" collapsed="false">
      <c r="A5" s="7" t="s">
        <v>163</v>
      </c>
      <c r="B5" s="7" t="s">
        <v>164</v>
      </c>
      <c r="C5" s="7" t="s">
        <v>165</v>
      </c>
      <c r="D5" s="7" t="s">
        <v>166</v>
      </c>
      <c r="E5" s="7" t="s">
        <v>167</v>
      </c>
      <c r="F5" s="7" t="s">
        <v>168</v>
      </c>
    </row>
    <row r="6" customFormat="false" ht="15" hidden="false" customHeight="false" outlineLevel="0" collapsed="false">
      <c r="A6" s="9"/>
      <c r="B6" s="9"/>
      <c r="C6" s="9"/>
      <c r="D6" s="19"/>
      <c r="E6" s="24"/>
      <c r="F6" s="9"/>
    </row>
    <row r="7" customFormat="false" ht="15" hidden="false" customHeight="false" outlineLevel="0" collapsed="false">
      <c r="A7" s="9"/>
      <c r="B7" s="9"/>
      <c r="C7" s="9"/>
      <c r="D7" s="19"/>
      <c r="E7" s="24"/>
      <c r="F7" s="9"/>
    </row>
    <row r="8" customFormat="false" ht="15" hidden="false" customHeight="false" outlineLevel="0" collapsed="false">
      <c r="A8" s="9"/>
      <c r="B8" s="9"/>
      <c r="C8" s="9"/>
      <c r="D8" s="19"/>
      <c r="E8" s="24"/>
      <c r="F8" s="9"/>
    </row>
    <row r="9" customFormat="false" ht="15" hidden="false" customHeight="false" outlineLevel="0" collapsed="false">
      <c r="A9" s="9"/>
      <c r="B9" s="9"/>
      <c r="C9" s="9"/>
      <c r="D9" s="19"/>
      <c r="E9" s="24"/>
      <c r="F9" s="9"/>
    </row>
    <row r="10" customFormat="false" ht="15" hidden="false" customHeight="false" outlineLevel="0" collapsed="false">
      <c r="A10" s="9"/>
      <c r="B10" s="9"/>
      <c r="C10" s="9"/>
      <c r="D10" s="19"/>
      <c r="E10" s="24"/>
      <c r="F10" s="9"/>
    </row>
    <row r="11" customFormat="false" ht="15" hidden="false" customHeight="false" outlineLevel="0" collapsed="false">
      <c r="A11" s="9"/>
      <c r="B11" s="9"/>
      <c r="C11" s="9"/>
      <c r="D11" s="19"/>
      <c r="E11" s="24"/>
      <c r="F11" s="9"/>
    </row>
    <row r="12" customFormat="false" ht="15" hidden="false" customHeight="false" outlineLevel="0" collapsed="false">
      <c r="A12" s="8" t="s">
        <v>169</v>
      </c>
      <c r="D12" s="20" t="str">
        <f aca="false">IF(COUNT(D6:D11)=0,"",SUM(D6:D11))</f>
        <v/>
      </c>
    </row>
    <row r="13" customFormat="false" ht="15" hidden="false" customHeight="false" outlineLevel="0" collapsed="false">
      <c r="A13" s="8" t="s">
        <v>170</v>
      </c>
      <c r="E13" s="34" t="str">
        <f aca="false">IF(COUNT(E6:E11)=0,"",SUM(E6:E11))</f>
        <v/>
      </c>
    </row>
    <row r="14" customFormat="false" ht="30" hidden="false" customHeight="true" outlineLevel="0" collapsed="false">
      <c r="A14" s="23" t="s">
        <v>171</v>
      </c>
      <c r="D14" s="35" t="str">
        <f aca="false">IF(COUNT(D6:D11)=0,"",SUMIF(C6:C11,"Có",D6:D11))</f>
        <v/>
      </c>
    </row>
    <row r="15" customFormat="false" ht="15" hidden="false" customHeight="false" outlineLevel="0" collapsed="false">
      <c r="A15" s="3" t="s">
        <v>89</v>
      </c>
      <c r="B15" s="4"/>
      <c r="C15" s="4"/>
      <c r="D15" s="4"/>
      <c r="E15" s="4"/>
      <c r="F15" s="4"/>
    </row>
    <row r="16" customFormat="false" ht="31.5" hidden="false" customHeight="true" outlineLevel="0" collapsed="false">
      <c r="A16" s="7" t="s">
        <v>163</v>
      </c>
      <c r="B16" s="7" t="s">
        <v>164</v>
      </c>
      <c r="C16" s="7" t="s">
        <v>165</v>
      </c>
      <c r="D16" s="7" t="s">
        <v>166</v>
      </c>
      <c r="E16" s="7" t="s">
        <v>167</v>
      </c>
      <c r="F16" s="7" t="s">
        <v>168</v>
      </c>
    </row>
    <row r="17" customFormat="false" ht="15" hidden="false" customHeight="false" outlineLevel="0" collapsed="false">
      <c r="A17" s="10" t="s">
        <v>172</v>
      </c>
      <c r="B17" s="10" t="s">
        <v>20</v>
      </c>
      <c r="C17" s="10"/>
      <c r="D17" s="21"/>
      <c r="E17" s="28" t="n">
        <v>12</v>
      </c>
      <c r="F17" s="10" t="s">
        <v>173</v>
      </c>
    </row>
    <row r="18" customFormat="false" ht="15" hidden="false" customHeight="false" outlineLevel="0" collapsed="false">
      <c r="A18" s="10" t="s">
        <v>174</v>
      </c>
      <c r="B18" s="10" t="s">
        <v>175</v>
      </c>
      <c r="C18" s="10"/>
      <c r="D18" s="21"/>
      <c r="E18" s="28" t="n">
        <v>16</v>
      </c>
      <c r="F18" s="10" t="s">
        <v>176</v>
      </c>
    </row>
    <row r="19" customFormat="false" ht="15" hidden="false" customHeight="false" outlineLevel="0" collapsed="false">
      <c r="A19" s="10" t="s">
        <v>177</v>
      </c>
      <c r="B19" s="10" t="s">
        <v>178</v>
      </c>
      <c r="C19" s="10"/>
      <c r="D19" s="21"/>
      <c r="E19" s="28"/>
      <c r="F19" s="10" t="s">
        <v>176</v>
      </c>
    </row>
    <row r="20" customFormat="false" ht="15" hidden="false" customHeight="false" outlineLevel="0" collapsed="false">
      <c r="A20" s="8" t="s">
        <v>169</v>
      </c>
      <c r="D20" s="22" t="str">
        <f aca="false">IF(COUNT(D17:D19)=0,"Chưa chốt",SUM(D17:D19))</f>
        <v>Chưa chốt</v>
      </c>
    </row>
    <row r="21" customFormat="false" ht="15" hidden="false" customHeight="false" outlineLevel="0" collapsed="false">
      <c r="A21" s="8" t="s">
        <v>170</v>
      </c>
      <c r="E21" s="36" t="n">
        <f aca="false">SUM(E17:E19)</f>
        <v>28</v>
      </c>
    </row>
    <row r="23" customFormat="false" ht="15" hidden="false" customHeight="false" outlineLevel="0" collapsed="false">
      <c r="A23" s="3" t="s">
        <v>179</v>
      </c>
      <c r="B23" s="4"/>
      <c r="C23" s="4"/>
      <c r="D23" s="4"/>
      <c r="E23" s="4"/>
      <c r="F23" s="4"/>
    </row>
    <row r="24" customFormat="false" ht="31.5" hidden="false" customHeight="true" outlineLevel="0" collapsed="false">
      <c r="A24" s="7" t="s">
        <v>14</v>
      </c>
      <c r="B24" s="7" t="s">
        <v>15</v>
      </c>
      <c r="C24" s="7" t="s">
        <v>16</v>
      </c>
    </row>
    <row r="25" customFormat="false" ht="15" hidden="false" customHeight="false" outlineLevel="0" collapsed="false">
      <c r="A25" s="16" t="s">
        <v>180</v>
      </c>
      <c r="B25" s="19"/>
      <c r="C25" s="10" t="s">
        <v>181</v>
      </c>
    </row>
    <row r="26" customFormat="false" ht="15" hidden="false" customHeight="false" outlineLevel="0" collapsed="false">
      <c r="A26" s="16" t="s">
        <v>182</v>
      </c>
      <c r="B26" s="19"/>
      <c r="C26" s="10" t="s">
        <v>181</v>
      </c>
    </row>
    <row r="27" customFormat="false" ht="15" hidden="false" customHeight="false" outlineLevel="0" collapsed="false">
      <c r="A27" s="8" t="s">
        <v>183</v>
      </c>
      <c r="B27" s="20" t="str">
        <f aca="false">IF(COUNT(B25:B26)&lt;2,"",B26-B25)</f>
        <v/>
      </c>
      <c r="C27" s="22" t="str">
        <f aca="false">IF(COUNT(C25:C26)&lt;2,"Chốt sau khi rà điều kiện",C26-C25)</f>
        <v>Chốt sau khi rà điều kiện</v>
      </c>
    </row>
    <row r="29" customFormat="false" ht="15" hidden="false" customHeight="false" outlineLevel="0" collapsed="false">
      <c r="A29" s="3" t="s">
        <v>184</v>
      </c>
      <c r="B29" s="4"/>
      <c r="C29" s="4"/>
      <c r="D29" s="4"/>
      <c r="E29" s="4"/>
      <c r="F29" s="4"/>
    </row>
    <row r="30" customFormat="false" ht="31.5" hidden="false" customHeight="true" outlineLevel="0" collapsed="false">
      <c r="A30" s="7" t="s">
        <v>185</v>
      </c>
      <c r="B30" s="7" t="s">
        <v>186</v>
      </c>
      <c r="C30" s="7" t="s">
        <v>187</v>
      </c>
      <c r="D30" s="7" t="s">
        <v>87</v>
      </c>
    </row>
    <row r="31" customFormat="false" ht="15" hidden="false" customHeight="false" outlineLevel="0" collapsed="false">
      <c r="A31" s="9"/>
      <c r="B31" s="9"/>
      <c r="C31" s="9"/>
      <c r="D31" s="9"/>
    </row>
    <row r="32" customFormat="false" ht="15" hidden="false" customHeight="false" outlineLevel="0" collapsed="false">
      <c r="A32" s="9"/>
      <c r="B32" s="9"/>
      <c r="C32" s="9"/>
      <c r="D32" s="9"/>
    </row>
    <row r="33" customFormat="false" ht="15" hidden="false" customHeight="false" outlineLevel="0" collapsed="false">
      <c r="A33" s="9"/>
      <c r="B33" s="9"/>
      <c r="C33" s="9"/>
      <c r="D33" s="9"/>
    </row>
    <row r="34" customFormat="false" ht="15" hidden="false" customHeight="false" outlineLevel="0" collapsed="false">
      <c r="A34" s="9"/>
      <c r="B34" s="9"/>
      <c r="C34" s="9"/>
      <c r="D34" s="9"/>
    </row>
    <row r="36" customFormat="false" ht="23.85" hidden="false" customHeight="false" outlineLevel="0" collapsed="false">
      <c r="A36" s="23" t="s">
        <v>89</v>
      </c>
    </row>
    <row r="37" customFormat="false" ht="23.85" hidden="false" customHeight="false" outlineLevel="0" collapsed="false">
      <c r="A37" s="10" t="s">
        <v>188</v>
      </c>
      <c r="B37" s="10" t="s">
        <v>189</v>
      </c>
      <c r="C37" s="10" t="s">
        <v>190</v>
      </c>
      <c r="D37" s="10" t="s">
        <v>191</v>
      </c>
    </row>
    <row r="38" customFormat="false" ht="23.85" hidden="false" customHeight="false" outlineLevel="0" collapsed="false">
      <c r="A38" s="10" t="s">
        <v>192</v>
      </c>
      <c r="B38" s="10" t="s">
        <v>189</v>
      </c>
      <c r="C38" s="10" t="s">
        <v>190</v>
      </c>
      <c r="D38" s="10" t="s">
        <v>191</v>
      </c>
    </row>
    <row r="40" customFormat="false" ht="15" hidden="false" customHeight="false" outlineLevel="0" collapsed="false">
      <c r="A40" s="3" t="s">
        <v>193</v>
      </c>
      <c r="B40" s="4"/>
      <c r="C40" s="4"/>
      <c r="D40" s="4"/>
      <c r="E40" s="4"/>
      <c r="F40" s="4"/>
    </row>
    <row r="41" customFormat="false" ht="31.5" hidden="false" customHeight="true" outlineLevel="0" collapsed="false">
      <c r="A41" s="7" t="s">
        <v>14</v>
      </c>
      <c r="B41" s="7" t="s">
        <v>194</v>
      </c>
      <c r="C41" s="7" t="s">
        <v>195</v>
      </c>
      <c r="D41" s="7" t="s">
        <v>16</v>
      </c>
    </row>
    <row r="42" customFormat="false" ht="30" hidden="false" customHeight="true" outlineLevel="0" collapsed="false">
      <c r="A42" s="8" t="s">
        <v>196</v>
      </c>
      <c r="B42" s="9"/>
      <c r="C42" s="9"/>
      <c r="D42" s="10" t="s">
        <v>197</v>
      </c>
    </row>
    <row r="43" customFormat="false" ht="23.85" hidden="false" customHeight="false" outlineLevel="0" collapsed="false">
      <c r="A43" s="8" t="s">
        <v>198</v>
      </c>
      <c r="B43" s="9"/>
      <c r="C43" s="9"/>
      <c r="D43" s="10" t="s">
        <v>191</v>
      </c>
    </row>
    <row r="44" customFormat="false" ht="23.85" hidden="false" customHeight="false" outlineLevel="0" collapsed="false">
      <c r="A44" s="8" t="s">
        <v>199</v>
      </c>
      <c r="B44" s="9"/>
      <c r="C44" s="9"/>
      <c r="D44" s="10" t="s">
        <v>191</v>
      </c>
    </row>
  </sheetData>
  <mergeCells count="1">
    <mergeCell ref="A2:F2"/>
  </mergeCells>
  <dataValidations count="3">
    <dataValidation allowBlank="true" errorStyle="stop" operator="between" showDropDown="false" showErrorMessage="false" showInputMessage="false" sqref="C6:C11" type="list">
      <formula1>"Có,Không"</formula1>
      <formula2>0</formula2>
    </dataValidation>
    <dataValidation allowBlank="true" errorStyle="stop" operator="between" showDropDown="false" showErrorMessage="false" showInputMessage="false" sqref="F6:F11" type="list">
      <formula1>"Có,Chưa"</formula1>
      <formula2>0</formula2>
    </dataValidation>
    <dataValidation allowBlank="true" errorStyle="stop" operator="between" showDropDown="false" showErrorMessage="false" showInputMessage="false" sqref="C42:C44" type="list">
      <formula1>"Có,Chưa"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4" min="2" style="0" width="18"/>
    <col collapsed="false" customWidth="true" hidden="false" outlineLevel="0" max="5" min="5" style="0" width="66"/>
  </cols>
  <sheetData>
    <row r="1" customFormat="false" ht="55.5" hidden="false" customHeight="true" outlineLevel="0" collapsed="false">
      <c r="A1" s="1" t="s">
        <v>200</v>
      </c>
    </row>
    <row r="2" customFormat="false" ht="43.5" hidden="false" customHeight="true" outlineLevel="0" collapsed="false">
      <c r="A2" s="2" t="s">
        <v>201</v>
      </c>
      <c r="B2" s="2"/>
      <c r="C2" s="2"/>
      <c r="D2" s="2"/>
      <c r="E2" s="2"/>
    </row>
    <row r="4" customFormat="false" ht="31.5" hidden="false" customHeight="true" outlineLevel="0" collapsed="false">
      <c r="A4" s="7" t="s">
        <v>202</v>
      </c>
      <c r="B4" s="7" t="s">
        <v>203</v>
      </c>
      <c r="C4" s="7" t="s">
        <v>127</v>
      </c>
      <c r="D4" s="7" t="s">
        <v>16</v>
      </c>
      <c r="E4" s="7" t="s">
        <v>87</v>
      </c>
    </row>
    <row r="5" customFormat="false" ht="15" hidden="false" customHeight="false" outlineLevel="0" collapsed="false">
      <c r="A5" s="3" t="s">
        <v>204</v>
      </c>
      <c r="B5" s="4"/>
      <c r="C5" s="4"/>
      <c r="D5" s="4"/>
      <c r="E5" s="4"/>
    </row>
    <row r="7" customFormat="false" ht="15" hidden="false" customHeight="false" outlineLevel="0" collapsed="false">
      <c r="A7" s="16" t="s">
        <v>205</v>
      </c>
      <c r="B7" s="24"/>
      <c r="C7" s="16" t="s">
        <v>133</v>
      </c>
      <c r="D7" s="28" t="n">
        <v>200</v>
      </c>
      <c r="E7" s="23" t="s">
        <v>206</v>
      </c>
    </row>
    <row r="8" customFormat="false" ht="15" hidden="false" customHeight="false" outlineLevel="0" collapsed="false">
      <c r="A8" s="16" t="s">
        <v>207</v>
      </c>
      <c r="B8" s="24"/>
      <c r="C8" s="16" t="s">
        <v>133</v>
      </c>
      <c r="D8" s="28" t="n">
        <v>500</v>
      </c>
      <c r="E8" s="23" t="s">
        <v>208</v>
      </c>
    </row>
    <row r="9" customFormat="false" ht="15" hidden="false" customHeight="false" outlineLevel="0" collapsed="false">
      <c r="A9" s="16" t="s">
        <v>209</v>
      </c>
      <c r="B9" s="24"/>
      <c r="C9" s="16" t="s">
        <v>133</v>
      </c>
      <c r="D9" s="28" t="n">
        <v>100</v>
      </c>
      <c r="E9" s="23" t="s">
        <v>210</v>
      </c>
    </row>
    <row r="10" customFormat="false" ht="15" hidden="false" customHeight="false" outlineLevel="0" collapsed="false">
      <c r="A10" s="16" t="s">
        <v>211</v>
      </c>
      <c r="B10" s="34" t="str">
        <f aca="false">IF(COUNT(B7:B9)=0,"",SUM(B7:B9))</f>
        <v/>
      </c>
      <c r="C10" s="16" t="s">
        <v>133</v>
      </c>
      <c r="D10" s="36" t="n">
        <f aca="false">IF(COUNT(D7:D9)=0,"",SUM(D7:D9))</f>
        <v>800</v>
      </c>
      <c r="E10" s="23" t="s">
        <v>212</v>
      </c>
    </row>
    <row r="11" customFormat="false" ht="15" hidden="false" customHeight="false" outlineLevel="0" collapsed="false">
      <c r="A11" s="3" t="s">
        <v>213</v>
      </c>
      <c r="B11" s="4"/>
      <c r="C11" s="4"/>
      <c r="D11" s="4"/>
      <c r="E11" s="4"/>
    </row>
    <row r="12" customFormat="false" ht="15" hidden="false" customHeight="false" outlineLevel="0" collapsed="false">
      <c r="A12" s="16" t="s">
        <v>214</v>
      </c>
      <c r="B12" s="24"/>
      <c r="C12" s="16" t="s">
        <v>133</v>
      </c>
      <c r="D12" s="28" t="n">
        <v>600</v>
      </c>
      <c r="E12" s="23"/>
    </row>
    <row r="13" customFormat="false" ht="23.85" hidden="false" customHeight="false" outlineLevel="0" collapsed="false">
      <c r="A13" s="16" t="s">
        <v>215</v>
      </c>
      <c r="B13" s="24"/>
      <c r="C13" s="16" t="s">
        <v>133</v>
      </c>
      <c r="D13" s="28" t="n">
        <v>0</v>
      </c>
      <c r="E13" s="23" t="s">
        <v>216</v>
      </c>
    </row>
    <row r="14" customFormat="false" ht="15" hidden="false" customHeight="false" outlineLevel="0" collapsed="false">
      <c r="A14" s="16" t="s">
        <v>217</v>
      </c>
      <c r="B14" s="24"/>
      <c r="C14" s="16" t="s">
        <v>133</v>
      </c>
      <c r="D14" s="28" t="n">
        <v>200</v>
      </c>
      <c r="E14" s="23"/>
    </row>
    <row r="15" customFormat="false" ht="15" hidden="false" customHeight="false" outlineLevel="0" collapsed="false">
      <c r="A15" s="16" t="s">
        <v>218</v>
      </c>
      <c r="B15" s="34" t="str">
        <f aca="false">IF(COUNT(B12:B14)=0,"",SUM(B12:B14))</f>
        <v/>
      </c>
      <c r="C15" s="16" t="s">
        <v>133</v>
      </c>
      <c r="D15" s="36" t="n">
        <f aca="false">IF(COUNT(D12:D14)=0,"",SUM(D12:D14))</f>
        <v>800</v>
      </c>
      <c r="E15" s="23" t="s">
        <v>212</v>
      </c>
    </row>
    <row r="16" customFormat="false" ht="15" hidden="false" customHeight="false" outlineLevel="0" collapsed="false">
      <c r="A16" s="16" t="s">
        <v>219</v>
      </c>
      <c r="B16" s="34" t="str">
        <f aca="false">IF(OR(B10="",B15=""),"",B15-B10)</f>
        <v/>
      </c>
      <c r="C16" s="16" t="s">
        <v>133</v>
      </c>
      <c r="D16" s="36" t="n">
        <f aca="false">IF(OR(D10="",D15=""),"",D15-D10)</f>
        <v>0</v>
      </c>
      <c r="E16" s="23" t="s">
        <v>220</v>
      </c>
    </row>
    <row r="17" customFormat="false" ht="15" hidden="false" customHeight="false" outlineLevel="0" collapsed="false">
      <c r="A17" s="3" t="s">
        <v>221</v>
      </c>
      <c r="B17" s="4"/>
      <c r="C17" s="4"/>
      <c r="D17" s="4"/>
      <c r="E17" s="4"/>
    </row>
    <row r="18" customFormat="false" ht="23.85" hidden="false" customHeight="false" outlineLevel="0" collapsed="false">
      <c r="A18" s="16" t="s">
        <v>138</v>
      </c>
      <c r="B18" s="25"/>
      <c r="C18" s="16" t="s">
        <v>139</v>
      </c>
      <c r="D18" s="29" t="n">
        <v>0.2</v>
      </c>
      <c r="E18" s="23" t="s">
        <v>222</v>
      </c>
    </row>
    <row r="19" customFormat="false" ht="23.85" hidden="false" customHeight="false" outlineLevel="0" collapsed="false">
      <c r="A19" s="16" t="s">
        <v>223</v>
      </c>
      <c r="B19" s="25"/>
      <c r="C19" s="16" t="s">
        <v>224</v>
      </c>
      <c r="D19" s="29" t="n">
        <v>0.03</v>
      </c>
      <c r="E19" s="23" t="s">
        <v>225</v>
      </c>
    </row>
    <row r="20" customFormat="false" ht="15" hidden="false" customHeight="false" outlineLevel="0" collapsed="false">
      <c r="A20" s="16" t="s">
        <v>226</v>
      </c>
      <c r="B20" s="37" t="str">
        <f aca="false">IF(OR(B18="",B19=""),"",B18-B19)</f>
        <v/>
      </c>
      <c r="C20" s="16" t="s">
        <v>139</v>
      </c>
      <c r="D20" s="38" t="n">
        <f aca="false">IF(OR(D18="",D19=""),"",D18-D19)</f>
        <v>0.17</v>
      </c>
      <c r="E20" s="23" t="s">
        <v>227</v>
      </c>
    </row>
    <row r="21" customFormat="false" ht="15" hidden="false" customHeight="false" outlineLevel="0" collapsed="false">
      <c r="A21" s="3" t="s">
        <v>228</v>
      </c>
      <c r="B21" s="4"/>
      <c r="C21" s="4"/>
      <c r="D21" s="4"/>
      <c r="E21" s="4"/>
    </row>
    <row r="22" customFormat="false" ht="15" hidden="false" customHeight="false" outlineLevel="0" collapsed="false">
      <c r="A22" s="16" t="s">
        <v>229</v>
      </c>
      <c r="B22" s="24"/>
      <c r="C22" s="16" t="s">
        <v>230</v>
      </c>
      <c r="D22" s="28" t="n">
        <v>15</v>
      </c>
      <c r="E22" s="23"/>
    </row>
    <row r="23" customFormat="false" ht="15" hidden="false" customHeight="false" outlineLevel="0" collapsed="false">
      <c r="A23" s="16" t="s">
        <v>231</v>
      </c>
      <c r="B23" s="24"/>
      <c r="C23" s="16" t="s">
        <v>230</v>
      </c>
      <c r="D23" s="28" t="n">
        <v>16</v>
      </c>
      <c r="E23" s="23" t="s">
        <v>232</v>
      </c>
    </row>
    <row r="24" customFormat="false" ht="15" hidden="false" customHeight="false" outlineLevel="0" collapsed="false">
      <c r="A24" s="16" t="s">
        <v>233</v>
      </c>
      <c r="B24" s="24"/>
      <c r="C24" s="16" t="s">
        <v>230</v>
      </c>
      <c r="D24" s="28" t="n">
        <v>12</v>
      </c>
      <c r="E24" s="23" t="s">
        <v>234</v>
      </c>
    </row>
    <row r="25" customFormat="false" ht="15" hidden="false" customHeight="false" outlineLevel="0" collapsed="false">
      <c r="A25" s="16" t="s">
        <v>235</v>
      </c>
      <c r="B25" s="24"/>
      <c r="C25" s="16" t="s">
        <v>230</v>
      </c>
      <c r="D25" s="28" t="n">
        <v>4</v>
      </c>
      <c r="E25" s="23"/>
    </row>
    <row r="26" customFormat="false" ht="15" hidden="false" customHeight="false" outlineLevel="0" collapsed="false">
      <c r="A26" s="16" t="s">
        <v>236</v>
      </c>
      <c r="B26" s="24"/>
      <c r="C26" s="16" t="s">
        <v>230</v>
      </c>
      <c r="D26" s="28" t="n">
        <v>5</v>
      </c>
      <c r="E26" s="23" t="s">
        <v>237</v>
      </c>
    </row>
    <row r="27" customFormat="false" ht="15" hidden="false" customHeight="false" outlineLevel="0" collapsed="false">
      <c r="A27" s="16" t="s">
        <v>238</v>
      </c>
      <c r="B27" s="34" t="str">
        <f aca="false">IF(COUNT(B22:B26)=0,"",SUM(B22:B26))</f>
        <v/>
      </c>
      <c r="C27" s="16" t="s">
        <v>230</v>
      </c>
      <c r="D27" s="36" t="n">
        <f aca="false">IF(COUNT(D22:D26)=0,"",SUM(D22:D26))</f>
        <v>52</v>
      </c>
      <c r="E27" s="23" t="s">
        <v>212</v>
      </c>
    </row>
    <row r="28" customFormat="false" ht="15" hidden="false" customHeight="false" outlineLevel="0" collapsed="false">
      <c r="A28" s="3" t="s">
        <v>239</v>
      </c>
      <c r="B28" s="4"/>
      <c r="C28" s="4"/>
      <c r="D28" s="4"/>
      <c r="E28" s="4"/>
    </row>
    <row r="29" customFormat="false" ht="15" hidden="false" customHeight="false" outlineLevel="0" collapsed="false">
      <c r="A29" s="16" t="s">
        <v>240</v>
      </c>
      <c r="B29" s="19" t="n">
        <v>30</v>
      </c>
      <c r="C29" s="16" t="s">
        <v>142</v>
      </c>
      <c r="D29" s="21" t="n">
        <v>30</v>
      </c>
      <c r="E29" s="23" t="s">
        <v>241</v>
      </c>
    </row>
    <row r="30" customFormat="false" ht="15" hidden="false" customHeight="false" outlineLevel="0" collapsed="false">
      <c r="A30" s="16" t="s">
        <v>242</v>
      </c>
      <c r="B30" s="39" t="str">
        <f aca="false">IF('6 Tiến độ'!C4="","",'6 Tiến độ'!C4)</f>
        <v/>
      </c>
      <c r="C30" s="16" t="s">
        <v>243</v>
      </c>
      <c r="D30" s="40" t="n">
        <f aca="false">IF('6 Tiến độ'!D4="","",'6 Tiến độ'!D4)</f>
        <v>2</v>
      </c>
      <c r="E30" s="23" t="s">
        <v>244</v>
      </c>
    </row>
    <row r="32" customFormat="false" ht="15" hidden="false" customHeight="false" outlineLevel="0" collapsed="false">
      <c r="A32" s="3" t="s">
        <v>245</v>
      </c>
      <c r="B32" s="4"/>
      <c r="C32" s="4"/>
      <c r="D32" s="4"/>
      <c r="E32" s="4"/>
    </row>
    <row r="33" customFormat="false" ht="15" hidden="false" customHeight="false" outlineLevel="0" collapsed="false">
      <c r="A33" s="41" t="s">
        <v>246</v>
      </c>
      <c r="E33" s="42" t="s">
        <v>247</v>
      </c>
    </row>
    <row r="34" customFormat="false" ht="31.5" hidden="false" customHeight="true" outlineLevel="0" collapsed="false">
      <c r="A34" s="7" t="s">
        <v>248</v>
      </c>
      <c r="B34" s="7" t="s">
        <v>249</v>
      </c>
      <c r="C34" s="7" t="s">
        <v>250</v>
      </c>
      <c r="D34" s="7" t="s">
        <v>251</v>
      </c>
      <c r="E34" s="7" t="s">
        <v>252</v>
      </c>
    </row>
    <row r="35" customFormat="false" ht="15" hidden="false" customHeight="false" outlineLevel="0" collapsed="false">
      <c r="A35" s="16" t="s">
        <v>132</v>
      </c>
      <c r="B35" s="24"/>
      <c r="C35" s="24"/>
      <c r="D35" s="24"/>
      <c r="E35" s="23" t="s">
        <v>253</v>
      </c>
    </row>
    <row r="36" customFormat="false" ht="15" hidden="false" customHeight="false" outlineLevel="0" collapsed="false">
      <c r="A36" s="16" t="s">
        <v>254</v>
      </c>
      <c r="B36" s="27" t="str">
        <f aca="false">IF(OR(B35="",$B$18=""),"",B35*$B$18)</f>
        <v/>
      </c>
      <c r="C36" s="27" t="str">
        <f aca="false">IF(OR(C35="",$B$18=""),"",C35*$B$18)</f>
        <v/>
      </c>
      <c r="D36" s="27" t="str">
        <f aca="false">IF(OR(D35="",$B$18=""),"",D35*$B$18)</f>
        <v/>
      </c>
      <c r="E36" s="23" t="s">
        <v>255</v>
      </c>
    </row>
    <row r="37" customFormat="false" ht="15" hidden="false" customHeight="false" outlineLevel="0" collapsed="false">
      <c r="A37" s="16" t="s">
        <v>223</v>
      </c>
      <c r="B37" s="27" t="str">
        <f aca="false">IF(OR(B35="",$B$19=""),"",B35*$B$19)</f>
        <v/>
      </c>
      <c r="C37" s="27" t="str">
        <f aca="false">IF(OR(C35="",$B$19=""),"",C35*$B$19)</f>
        <v/>
      </c>
      <c r="D37" s="27" t="str">
        <f aca="false">IF(OR(D35="",$B$19=""),"",D35*$B$19)</f>
        <v/>
      </c>
      <c r="E37" s="23" t="s">
        <v>256</v>
      </c>
    </row>
    <row r="38" customFormat="false" ht="15" hidden="false" customHeight="false" outlineLevel="0" collapsed="false">
      <c r="A38" s="16" t="s">
        <v>257</v>
      </c>
      <c r="B38" s="27" t="str">
        <f aca="false">IF($B$27="","",$B$27)</f>
        <v/>
      </c>
      <c r="C38" s="27" t="str">
        <f aca="false">IF($B$27="","",$B$27)</f>
        <v/>
      </c>
      <c r="D38" s="27" t="str">
        <f aca="false">IF($B$27="","",$B$27)</f>
        <v/>
      </c>
      <c r="E38" s="23" t="s">
        <v>258</v>
      </c>
    </row>
    <row r="39" customFormat="false" ht="15" hidden="false" customHeight="false" outlineLevel="0" collapsed="false">
      <c r="A39" s="8" t="s">
        <v>144</v>
      </c>
      <c r="B39" s="34" t="str">
        <f aca="false">IF(OR(B36="",B37="",B38=""),"",B36-B37-B38)</f>
        <v/>
      </c>
      <c r="C39" s="34" t="str">
        <f aca="false">IF(OR(C36="",C37="",C38=""),"",C36-C37-C38)</f>
        <v/>
      </c>
      <c r="D39" s="34" t="str">
        <f aca="false">IF(OR(D36="",D37="",D38=""),"",D36-D37-D38)</f>
        <v/>
      </c>
      <c r="E39" s="23" t="s">
        <v>259</v>
      </c>
    </row>
    <row r="40" customFormat="false" ht="23.85" hidden="false" customHeight="false" outlineLevel="0" collapsed="false">
      <c r="A40" s="8" t="s">
        <v>260</v>
      </c>
      <c r="B40" s="43" t="str">
        <f aca="false">IF(OR(B39="",$B$10=""),"",IF(B39&gt;0,$B$10/B39,"Chưa có thời gian hoàn vốn từ lợi nhuận"))</f>
        <v/>
      </c>
      <c r="C40" s="43" t="str">
        <f aca="false">IF(OR(C39="",$B$10=""),"",IF(C39&gt;0,$B$10/C39,"Chưa có thời gian hoàn vốn từ lợi nhuận"))</f>
        <v/>
      </c>
      <c r="D40" s="43" t="str">
        <f aca="false">IF(OR(D39="",$B$10=""),"",IF(D39&gt;0,$B$10/D39,"Chưa có thời gian hoàn vốn từ lợi nhuận"))</f>
        <v/>
      </c>
      <c r="E40" s="23" t="s">
        <v>261</v>
      </c>
    </row>
    <row r="41" customFormat="false" ht="15" hidden="false" customHeight="false" outlineLevel="0" collapsed="false">
      <c r="A41" s="16" t="s">
        <v>141</v>
      </c>
      <c r="B41" s="44" t="str">
        <f aca="false">IF(OR(B35="",$B$18="",$B$8="",$B$29=""),"",IF(B35*(1-$B$18)&lt;=0,"",$B$8/(B35*(1-$B$18))*$B$29))</f>
        <v/>
      </c>
      <c r="C41" s="44" t="str">
        <f aca="false">IF(OR(C35="",$B$18="",$B$8="",$B$29=""),"",IF(C35*(1-$B$18)&lt;=0,"",$B$8/(C35*(1-$B$18))*$B$29))</f>
        <v/>
      </c>
      <c r="D41" s="44" t="str">
        <f aca="false">IF(OR(D35="",$B$18="",$B$8="",$B$29=""),"",IF(D35*(1-$B$18)&lt;=0,"",$B$8/(D35*(1-$B$18))*$B$29))</f>
        <v/>
      </c>
      <c r="E41" s="23" t="s">
        <v>262</v>
      </c>
    </row>
    <row r="43" customFormat="false" ht="15" hidden="false" customHeight="false" outlineLevel="0" collapsed="false">
      <c r="A43" s="8" t="s">
        <v>149</v>
      </c>
      <c r="B43" s="34" t="str">
        <f aca="false">IF(OR($B$18="",$B$19="",$B$27=""),"",IF($B$18-$B$19&lt;=0,"Không hòa vốn",$B$27/($B$18-$B$19)))</f>
        <v/>
      </c>
      <c r="E43" s="23" t="s">
        <v>263</v>
      </c>
    </row>
    <row r="44" customFormat="false" ht="15" hidden="false" customHeight="false" outlineLevel="0" collapsed="false">
      <c r="A44" s="16" t="s">
        <v>264</v>
      </c>
      <c r="B44" s="27" t="str">
        <f aca="false">IF(OR(B43="",$B$29="",$B$29=0),"",IF(ISNUMBER(B43),B43/$B$29,""))</f>
        <v/>
      </c>
      <c r="E44" s="23" t="s">
        <v>265</v>
      </c>
    </row>
    <row r="45" customFormat="false" ht="23.85" hidden="false" customHeight="false" outlineLevel="0" collapsed="false">
      <c r="A45" s="16" t="s">
        <v>266</v>
      </c>
      <c r="B45" s="45" t="str">
        <f aca="false">IF(OR($B$9="",$B$27="",$B$27=0),"",$B$9/$B$27)</f>
        <v/>
      </c>
      <c r="E45" s="23" t="s">
        <v>267</v>
      </c>
    </row>
    <row r="49" customFormat="false" ht="15" hidden="false" customHeight="false" outlineLevel="0" collapsed="false">
      <c r="A49" s="41" t="s">
        <v>89</v>
      </c>
      <c r="E49" s="42" t="s">
        <v>247</v>
      </c>
    </row>
    <row r="50" customFormat="false" ht="31.5" hidden="false" customHeight="true" outlineLevel="0" collapsed="false">
      <c r="A50" s="7" t="s">
        <v>248</v>
      </c>
      <c r="B50" s="7" t="s">
        <v>249</v>
      </c>
      <c r="C50" s="7" t="s">
        <v>250</v>
      </c>
      <c r="D50" s="7" t="s">
        <v>251</v>
      </c>
      <c r="E50" s="7" t="s">
        <v>252</v>
      </c>
    </row>
    <row r="51" customFormat="false" ht="15" hidden="false" customHeight="false" outlineLevel="0" collapsed="false">
      <c r="A51" s="16" t="s">
        <v>132</v>
      </c>
      <c r="B51" s="28" t="n">
        <v>300</v>
      </c>
      <c r="C51" s="28" t="n">
        <v>400</v>
      </c>
      <c r="D51" s="28" t="n">
        <v>500</v>
      </c>
      <c r="E51" s="23" t="s">
        <v>268</v>
      </c>
    </row>
    <row r="52" customFormat="false" ht="15" hidden="false" customHeight="false" outlineLevel="0" collapsed="false">
      <c r="A52" s="16" t="s">
        <v>254</v>
      </c>
      <c r="B52" s="32" t="n">
        <f aca="false">IF(OR(B51="",$D$18=""),"",B51*$D$18)</f>
        <v>60</v>
      </c>
      <c r="C52" s="32" t="n">
        <f aca="false">IF(OR(C51="",$D$18=""),"",C51*$D$18)</f>
        <v>80</v>
      </c>
      <c r="D52" s="32" t="n">
        <f aca="false">IF(OR(D51="",$D$18=""),"",D51*$D$18)</f>
        <v>100</v>
      </c>
      <c r="E52" s="23" t="s">
        <v>255</v>
      </c>
    </row>
    <row r="53" customFormat="false" ht="15" hidden="false" customHeight="false" outlineLevel="0" collapsed="false">
      <c r="A53" s="16" t="s">
        <v>223</v>
      </c>
      <c r="B53" s="32" t="n">
        <f aca="false">IF(OR(B51="",$D$19=""),"",B51*$D$19)</f>
        <v>9</v>
      </c>
      <c r="C53" s="32" t="n">
        <f aca="false">IF(OR(C51="",$D$19=""),"",C51*$D$19)</f>
        <v>12</v>
      </c>
      <c r="D53" s="32" t="n">
        <f aca="false">IF(OR(D51="",$D$19=""),"",D51*$D$19)</f>
        <v>15</v>
      </c>
      <c r="E53" s="23" t="s">
        <v>256</v>
      </c>
    </row>
    <row r="54" customFormat="false" ht="15" hidden="false" customHeight="false" outlineLevel="0" collapsed="false">
      <c r="A54" s="16" t="s">
        <v>257</v>
      </c>
      <c r="B54" s="32" t="n">
        <f aca="false">IF($D$27="","",$D$27)</f>
        <v>52</v>
      </c>
      <c r="C54" s="32" t="n">
        <f aca="false">IF($D$27="","",$D$27)</f>
        <v>52</v>
      </c>
      <c r="D54" s="32" t="n">
        <f aca="false">IF($D$27="","",$D$27)</f>
        <v>52</v>
      </c>
      <c r="E54" s="23" t="s">
        <v>258</v>
      </c>
    </row>
    <row r="55" customFormat="false" ht="15" hidden="false" customHeight="false" outlineLevel="0" collapsed="false">
      <c r="A55" s="8" t="s">
        <v>144</v>
      </c>
      <c r="B55" s="36" t="n">
        <f aca="false">IF(OR(B52="",B53="",B54=""),"",B52-B53-B54)</f>
        <v>-1</v>
      </c>
      <c r="C55" s="36" t="n">
        <f aca="false">IF(OR(C52="",C53="",C54=""),"",C52-C53-C54)</f>
        <v>16</v>
      </c>
      <c r="D55" s="36" t="n">
        <f aca="false">IF(OR(D52="",D53="",D54=""),"",D52-D53-D54)</f>
        <v>33</v>
      </c>
      <c r="E55" s="23" t="s">
        <v>259</v>
      </c>
    </row>
    <row r="56" customFormat="false" ht="35.05" hidden="false" customHeight="false" outlineLevel="0" collapsed="false">
      <c r="A56" s="8" t="s">
        <v>260</v>
      </c>
      <c r="B56" s="46" t="str">
        <f aca="false">IF(OR(B55="",$D$10=""),"",IF(B55&gt;0,$D$10/B55,"Chưa có thời gian hoàn vốn từ lợi nhuận"))</f>
        <v>Chưa có thời gian hoàn vốn từ lợi nhuận</v>
      </c>
      <c r="C56" s="46" t="n">
        <f aca="false">IF(OR(C55="",$D$10=""),"",IF(C55&gt;0,$D$10/C55,"Chưa có thời gian hoàn vốn từ lợi nhuận"))</f>
        <v>50</v>
      </c>
      <c r="D56" s="46" t="n">
        <f aca="false">IF(OR(D55="",$D$10=""),"",IF(D55&gt;0,$D$10/D55,"Chưa có thời gian hoàn vốn từ lợi nhuận"))</f>
        <v>24.2424242424242</v>
      </c>
      <c r="E56" s="23" t="s">
        <v>261</v>
      </c>
    </row>
    <row r="57" customFormat="false" ht="15" hidden="false" customHeight="false" outlineLevel="0" collapsed="false">
      <c r="A57" s="16" t="s">
        <v>141</v>
      </c>
      <c r="B57" s="47" t="n">
        <f aca="false">IF(OR(B51="",$D$18="",$D$8="",$D$29=""),"",IF(B51*(1-$D$18)&lt;=0,"",$D$8/(B51*(1-$D$18))*$D$29))</f>
        <v>62.5</v>
      </c>
      <c r="C57" s="47" t="n">
        <f aca="false">IF(OR(C51="",$D$18="",$D$8="",$D$29=""),"",IF(C51*(1-$D$18)&lt;=0,"",$D$8/(C51*(1-$D$18))*$D$29))</f>
        <v>46.875</v>
      </c>
      <c r="D57" s="47" t="n">
        <f aca="false">IF(OR(D51="",$D$18="",$D$8="",$D$29=""),"",IF(D51*(1-$D$18)&lt;=0,"",$D$8/(D51*(1-$D$18))*$D$29))</f>
        <v>37.5</v>
      </c>
      <c r="E57" s="23" t="s">
        <v>262</v>
      </c>
    </row>
    <row r="59" customFormat="false" ht="15" hidden="false" customHeight="false" outlineLevel="0" collapsed="false">
      <c r="A59" s="8" t="s">
        <v>149</v>
      </c>
      <c r="B59" s="36" t="n">
        <f aca="false">IF(OR($D$18="",$D$19="",$D$27=""),"",IF($D$18-$D$19&lt;=0,"Không hòa vốn",$D$27/($D$18-$D$19)))</f>
        <v>305.882352941176</v>
      </c>
      <c r="E59" s="23" t="s">
        <v>263</v>
      </c>
    </row>
    <row r="60" customFormat="false" ht="15" hidden="false" customHeight="false" outlineLevel="0" collapsed="false">
      <c r="A60" s="16" t="s">
        <v>264</v>
      </c>
      <c r="B60" s="32" t="n">
        <f aca="false">IF(OR(B59="",$D$29="",$D$29=0),"",IF(ISNUMBER(B59),B59/$D$29,""))</f>
        <v>10.1960784313725</v>
      </c>
      <c r="E60" s="23" t="s">
        <v>265</v>
      </c>
    </row>
    <row r="61" customFormat="false" ht="23.85" hidden="false" customHeight="false" outlineLevel="0" collapsed="false">
      <c r="A61" s="16" t="s">
        <v>266</v>
      </c>
      <c r="B61" s="48" t="n">
        <f aca="false">IF(OR($D$9="",$D$27="",$D$27=0),"",$D$9/$D$27)</f>
        <v>1.92307692307692</v>
      </c>
      <c r="E61" s="23" t="s">
        <v>267</v>
      </c>
    </row>
  </sheetData>
  <mergeCells count="1">
    <mergeCell ref="A2:E2"/>
  </mergeCells>
  <dataValidations count="1">
    <dataValidation allowBlank="true" error="Nhập số không âm" errorStyle="stop" operator="greaterThanOrEqual" showDropDown="false" showErrorMessage="true" showInputMessage="false" sqref="B7:B9 B12:B14 B22:B26 B29 B35:D35"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44"/>
    <col collapsed="false" customWidth="true" hidden="false" outlineLevel="0" max="3" min="3" style="0" width="30"/>
    <col collapsed="false" customWidth="true" hidden="false" outlineLevel="0" max="4" min="4" style="0" width="28"/>
    <col collapsed="false" customWidth="true" hidden="false" outlineLevel="0" max="5" min="5" style="0" width="52"/>
    <col collapsed="false" customWidth="true" hidden="false" outlineLevel="0" max="6" min="6" style="0" width="16"/>
  </cols>
  <sheetData>
    <row r="1" customFormat="false" ht="55.5" hidden="false" customHeight="true" outlineLevel="0" collapsed="false">
      <c r="A1" s="1" t="s">
        <v>269</v>
      </c>
    </row>
    <row r="2" customFormat="false" ht="43.5" hidden="false" customHeight="true" outlineLevel="0" collapsed="false">
      <c r="A2" s="2" t="s">
        <v>270</v>
      </c>
      <c r="B2" s="2"/>
      <c r="C2" s="2"/>
      <c r="D2" s="2"/>
      <c r="E2" s="2"/>
      <c r="F2" s="2"/>
    </row>
    <row r="3" customFormat="false" ht="31.5" hidden="false" customHeight="true" outlineLevel="0" collapsed="false">
      <c r="B3" s="7" t="s">
        <v>14</v>
      </c>
      <c r="C3" s="7" t="s">
        <v>15</v>
      </c>
      <c r="D3" s="7" t="s">
        <v>16</v>
      </c>
    </row>
    <row r="4" customFormat="false" ht="33.75" hidden="false" customHeight="true" outlineLevel="0" collapsed="false">
      <c r="B4" s="16" t="s">
        <v>271</v>
      </c>
      <c r="C4" s="19"/>
      <c r="D4" s="21" t="n">
        <v>2</v>
      </c>
    </row>
    <row r="5" customFormat="false" ht="33.75" hidden="false" customHeight="true" outlineLevel="0" collapsed="false">
      <c r="B5" s="16" t="s">
        <v>272</v>
      </c>
      <c r="C5" s="19"/>
      <c r="D5" s="21" t="n">
        <v>3</v>
      </c>
    </row>
    <row r="6" customFormat="false" ht="33.75" hidden="false" customHeight="true" outlineLevel="0" collapsed="false">
      <c r="B6" s="16" t="s">
        <v>273</v>
      </c>
      <c r="C6" s="49" t="str">
        <f aca="false">IF('Hướng dẫn'!B18="","",'Hướng dẫn'!B18)</f>
        <v/>
      </c>
      <c r="D6" s="10" t="s">
        <v>28</v>
      </c>
    </row>
    <row r="8" customFormat="false" ht="15" hidden="false" customHeight="false" outlineLevel="0" collapsed="false">
      <c r="A8" s="3" t="s">
        <v>274</v>
      </c>
      <c r="B8" s="4"/>
      <c r="C8" s="4"/>
      <c r="D8" s="4"/>
      <c r="E8" s="4"/>
      <c r="F8" s="4"/>
    </row>
    <row r="9" customFormat="false" ht="31.5" hidden="false" customHeight="true" outlineLevel="0" collapsed="false">
      <c r="A9" s="7" t="s">
        <v>275</v>
      </c>
      <c r="B9" s="7" t="s">
        <v>276</v>
      </c>
      <c r="C9" s="7" t="s">
        <v>277</v>
      </c>
      <c r="D9" s="7" t="s">
        <v>278</v>
      </c>
      <c r="E9" s="7" t="s">
        <v>279</v>
      </c>
      <c r="F9" s="7" t="s">
        <v>280</v>
      </c>
    </row>
    <row r="10" customFormat="false" ht="30" hidden="false" customHeight="true" outlineLevel="0" collapsed="false">
      <c r="A10" s="16" t="n">
        <v>1</v>
      </c>
      <c r="B10" s="9"/>
      <c r="C10" s="9"/>
      <c r="D10" s="9"/>
      <c r="E10" s="9"/>
      <c r="F10" s="9"/>
    </row>
    <row r="11" customFormat="false" ht="30" hidden="false" customHeight="true" outlineLevel="0" collapsed="false">
      <c r="A11" s="16" t="n">
        <v>2</v>
      </c>
      <c r="B11" s="9"/>
      <c r="C11" s="9"/>
      <c r="D11" s="9"/>
      <c r="E11" s="9"/>
      <c r="F11" s="9"/>
    </row>
    <row r="12" customFormat="false" ht="30" hidden="false" customHeight="true" outlineLevel="0" collapsed="false">
      <c r="A12" s="16" t="n">
        <v>3</v>
      </c>
      <c r="B12" s="9"/>
      <c r="C12" s="9"/>
      <c r="D12" s="9"/>
      <c r="E12" s="9"/>
      <c r="F12" s="9"/>
    </row>
    <row r="13" customFormat="false" ht="30" hidden="false" customHeight="true" outlineLevel="0" collapsed="false">
      <c r="A13" s="16" t="n">
        <v>4</v>
      </c>
      <c r="B13" s="9"/>
      <c r="C13" s="9"/>
      <c r="D13" s="9"/>
      <c r="E13" s="9"/>
      <c r="F13" s="9"/>
    </row>
    <row r="14" customFormat="false" ht="30" hidden="false" customHeight="true" outlineLevel="0" collapsed="false">
      <c r="A14" s="16" t="n">
        <v>5</v>
      </c>
      <c r="B14" s="9"/>
      <c r="C14" s="9"/>
      <c r="D14" s="9"/>
      <c r="E14" s="9"/>
      <c r="F14" s="9"/>
    </row>
    <row r="15" customFormat="false" ht="30" hidden="false" customHeight="true" outlineLevel="0" collapsed="false">
      <c r="A15" s="16" t="n">
        <v>6</v>
      </c>
      <c r="B15" s="9"/>
      <c r="C15" s="9"/>
      <c r="D15" s="9"/>
      <c r="E15" s="9"/>
      <c r="F15" s="9"/>
    </row>
    <row r="16" customFormat="false" ht="30" hidden="false" customHeight="true" outlineLevel="0" collapsed="false">
      <c r="A16" s="16" t="n">
        <v>7</v>
      </c>
      <c r="B16" s="9"/>
      <c r="C16" s="9"/>
      <c r="D16" s="9"/>
      <c r="E16" s="9"/>
      <c r="F16" s="9"/>
    </row>
    <row r="17" customFormat="false" ht="30" hidden="false" customHeight="true" outlineLevel="0" collapsed="false">
      <c r="A17" s="16" t="n">
        <v>8</v>
      </c>
      <c r="B17" s="9"/>
      <c r="C17" s="9"/>
      <c r="D17" s="9"/>
      <c r="E17" s="9"/>
      <c r="F17" s="9"/>
    </row>
    <row r="18" customFormat="false" ht="30" hidden="false" customHeight="true" outlineLevel="0" collapsed="false">
      <c r="A18" s="16" t="n">
        <v>9</v>
      </c>
      <c r="B18" s="9"/>
      <c r="C18" s="9"/>
      <c r="D18" s="9"/>
      <c r="E18" s="9"/>
      <c r="F18" s="9"/>
    </row>
    <row r="19" customFormat="false" ht="30" hidden="false" customHeight="true" outlineLevel="0" collapsed="false">
      <c r="A19" s="16" t="n">
        <v>10</v>
      </c>
      <c r="B19" s="9"/>
      <c r="C19" s="9"/>
      <c r="D19" s="9"/>
      <c r="E19" s="9"/>
      <c r="F19" s="9"/>
    </row>
    <row r="20" customFormat="false" ht="30" hidden="false" customHeight="true" outlineLevel="0" collapsed="false">
      <c r="A20" s="16" t="n">
        <v>11</v>
      </c>
      <c r="B20" s="9"/>
      <c r="C20" s="9"/>
      <c r="D20" s="9"/>
      <c r="E20" s="9"/>
      <c r="F20" s="9"/>
    </row>
    <row r="21" customFormat="false" ht="30" hidden="false" customHeight="true" outlineLevel="0" collapsed="false">
      <c r="A21" s="16" t="n">
        <v>12</v>
      </c>
      <c r="B21" s="9"/>
      <c r="C21" s="9"/>
      <c r="D21" s="9"/>
      <c r="E21" s="9"/>
      <c r="F21" s="9"/>
    </row>
    <row r="23" customFormat="false" ht="15" hidden="false" customHeight="false" outlineLevel="0" collapsed="false">
      <c r="B23" s="8" t="s">
        <v>281</v>
      </c>
      <c r="C23" s="20" t="n">
        <f aca="false">COUNTA(B10:B21)</f>
        <v>0</v>
      </c>
    </row>
    <row r="24" customFormat="false" ht="15" hidden="false" customHeight="false" outlineLevel="0" collapsed="false">
      <c r="B24" s="8" t="s">
        <v>282</v>
      </c>
      <c r="C24" s="20" t="n">
        <f aca="false">COUNTIFS(B10:B21,"&lt;&gt;",C10:C21,"&lt;&gt;")</f>
        <v>0</v>
      </c>
    </row>
    <row r="28" customFormat="false" ht="15" hidden="false" customHeight="false" outlineLevel="0" collapsed="false">
      <c r="A28" s="3" t="s">
        <v>89</v>
      </c>
      <c r="B28" s="4"/>
      <c r="C28" s="4"/>
      <c r="D28" s="4"/>
      <c r="E28" s="4"/>
      <c r="F28" s="4"/>
    </row>
    <row r="29" customFormat="false" ht="31.5" hidden="false" customHeight="true" outlineLevel="0" collapsed="false">
      <c r="A29" s="7" t="s">
        <v>275</v>
      </c>
      <c r="B29" s="7" t="s">
        <v>276</v>
      </c>
      <c r="C29" s="7" t="s">
        <v>277</v>
      </c>
      <c r="D29" s="7" t="s">
        <v>278</v>
      </c>
      <c r="E29" s="7" t="s">
        <v>279</v>
      </c>
    </row>
    <row r="30" customFormat="false" ht="30" hidden="false" customHeight="true" outlineLevel="0" collapsed="false">
      <c r="A30" s="10" t="n">
        <v>1</v>
      </c>
      <c r="B30" s="10" t="s">
        <v>283</v>
      </c>
      <c r="C30" s="10" t="s">
        <v>284</v>
      </c>
      <c r="D30" s="10" t="s">
        <v>285</v>
      </c>
      <c r="E30" s="10" t="s">
        <v>286</v>
      </c>
    </row>
    <row r="31" customFormat="false" ht="30" hidden="false" customHeight="true" outlineLevel="0" collapsed="false">
      <c r="A31" s="10" t="n">
        <v>2</v>
      </c>
      <c r="B31" s="10" t="s">
        <v>287</v>
      </c>
      <c r="C31" s="10" t="s">
        <v>288</v>
      </c>
      <c r="D31" s="10" t="s">
        <v>289</v>
      </c>
      <c r="E31" s="10" t="s">
        <v>290</v>
      </c>
    </row>
    <row r="32" customFormat="false" ht="30" hidden="false" customHeight="true" outlineLevel="0" collapsed="false">
      <c r="A32" s="10" t="n">
        <v>3</v>
      </c>
      <c r="B32" s="10" t="s">
        <v>291</v>
      </c>
      <c r="C32" s="10" t="s">
        <v>292</v>
      </c>
      <c r="D32" s="10" t="s">
        <v>293</v>
      </c>
      <c r="E32" s="10" t="s">
        <v>294</v>
      </c>
    </row>
    <row r="33" customFormat="false" ht="30" hidden="false" customHeight="true" outlineLevel="0" collapsed="false">
      <c r="A33" s="10" t="n">
        <v>4</v>
      </c>
      <c r="B33" s="10" t="s">
        <v>295</v>
      </c>
      <c r="C33" s="10" t="s">
        <v>296</v>
      </c>
      <c r="D33" s="10" t="s">
        <v>297</v>
      </c>
      <c r="E33" s="10" t="s">
        <v>298</v>
      </c>
    </row>
    <row r="34" customFormat="false" ht="30" hidden="false" customHeight="true" outlineLevel="0" collapsed="false">
      <c r="A34" s="10" t="n">
        <v>5</v>
      </c>
      <c r="B34" s="10" t="s">
        <v>299</v>
      </c>
      <c r="C34" s="10" t="s">
        <v>284</v>
      </c>
      <c r="D34" s="10" t="s">
        <v>300</v>
      </c>
      <c r="E34" s="10" t="s">
        <v>301</v>
      </c>
    </row>
  </sheetData>
  <mergeCells count="1">
    <mergeCell ref="A2:F2"/>
  </mergeCells>
  <dataValidations count="2">
    <dataValidation allowBlank="true" errorStyle="stop" operator="between" showDropDown="false" showErrorMessage="false" showInputMessage="false" sqref="F10:F21" type="list">
      <formula1>"Chưa bắt đầu,Đang làm,Hoàn thành,Vướng"</formula1>
      <formula2>0</formula2>
    </dataValidation>
    <dataValidation allowBlank="true" error="Nhập số tuần (số nguyên)" errorStyle="stop" operator="greaterThanOrEqual" showDropDown="false" showErrorMessage="true" showInputMessage="false" sqref="C4:C5" type="whole">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70"/>
    <col collapsed="false" customWidth="true" hidden="false" outlineLevel="0" max="4" min="3" style="0" width="16"/>
    <col collapsed="false" customWidth="true" hidden="false" outlineLevel="0" max="5" min="5" style="0" width="18"/>
    <col collapsed="false" customWidth="true" hidden="false" outlineLevel="0" max="6" min="6" style="0" width="60"/>
  </cols>
  <sheetData>
    <row r="1" customFormat="false" ht="55.5" hidden="false" customHeight="true" outlineLevel="0" collapsed="false">
      <c r="A1" s="1" t="s">
        <v>302</v>
      </c>
    </row>
    <row r="2" customFormat="false" ht="43.5" hidden="false" customHeight="true" outlineLevel="0" collapsed="false">
      <c r="A2" s="2" t="s">
        <v>303</v>
      </c>
      <c r="B2" s="2"/>
      <c r="C2" s="2"/>
      <c r="D2" s="2"/>
      <c r="E2" s="2"/>
      <c r="F2" s="2"/>
    </row>
    <row r="3" customFormat="false" ht="15" hidden="false" customHeight="false" outlineLevel="0" collapsed="false">
      <c r="B3" s="8" t="s">
        <v>304</v>
      </c>
      <c r="C3" s="20" t="n">
        <f aca="false">COUNTIF(E6:E13,"ĐẠT")</f>
        <v>0</v>
      </c>
      <c r="D3" s="23" t="s">
        <v>305</v>
      </c>
    </row>
    <row r="5" customFormat="false" ht="31.5" hidden="false" customHeight="true" outlineLevel="0" collapsed="false">
      <c r="A5" s="7" t="s">
        <v>306</v>
      </c>
      <c r="B5" s="7" t="s">
        <v>307</v>
      </c>
      <c r="C5" s="7" t="s">
        <v>308</v>
      </c>
      <c r="D5" s="7" t="s">
        <v>309</v>
      </c>
      <c r="E5" s="7" t="s">
        <v>310</v>
      </c>
      <c r="F5" s="7" t="s">
        <v>311</v>
      </c>
    </row>
    <row r="6" customFormat="false" ht="61.5" hidden="false" customHeight="true" outlineLevel="0" collapsed="false">
      <c r="A6" s="16" t="n">
        <v>1</v>
      </c>
      <c r="B6" s="16" t="s">
        <v>312</v>
      </c>
      <c r="C6" s="39" t="str">
        <f aca="false">IF(COUNTA('1 Khách hàng'!A6:A8)=0,"",COUNTA('1 Khách hàng'!A6:A8))</f>
        <v/>
      </c>
      <c r="D6" s="39" t="str">
        <f aca="false">IF('4 Nguồn lực'!B27="","",'4 Nguồn lực'!B27)</f>
        <v/>
      </c>
      <c r="E6" s="50"/>
      <c r="F6" s="23" t="s">
        <v>313</v>
      </c>
    </row>
    <row r="7" customFormat="false" ht="61.5" hidden="false" customHeight="true" outlineLevel="0" collapsed="false">
      <c r="A7" s="16" t="n">
        <v>2</v>
      </c>
      <c r="B7" s="16" t="s">
        <v>314</v>
      </c>
      <c r="C7" s="26" t="str">
        <f aca="false">IF('3 Mục tiêu'!E5="","",'3 Mục tiêu'!E5)</f>
        <v/>
      </c>
      <c r="D7" s="26" t="str">
        <f aca="false">IF(ISNUMBER('5 Tài chính'!$B$43),'5 Tài chính'!$B$43,"")</f>
        <v/>
      </c>
      <c r="E7" s="8" t="str">
        <f aca="false">IF(OR(C7="",D7=""),"Chưa đủ dữ liệu",IF(C7&gt;D7,"ĐẠT","CHƯA ĐẠT"))</f>
        <v>Chưa đủ dữ liệu</v>
      </c>
      <c r="F7" s="23" t="s">
        <v>315</v>
      </c>
    </row>
    <row r="8" customFormat="false" ht="61.5" hidden="false" customHeight="true" outlineLevel="0" collapsed="false">
      <c r="A8" s="16" t="n">
        <v>3</v>
      </c>
      <c r="B8" s="16" t="s">
        <v>316</v>
      </c>
      <c r="C8" s="39" t="str">
        <f aca="false">IF('4 Nguồn lực'!D12="","",'4 Nguồn lực'!D12)</f>
        <v/>
      </c>
      <c r="D8" s="39" t="str">
        <f aca="false">IF('4 Nguồn lực'!B27="","",'4 Nguồn lực'!B27)</f>
        <v/>
      </c>
      <c r="E8" s="8" t="str">
        <f aca="false">IF(OR(C8="",D8="",'4 Nguồn lực'!E13="",COUNT('5 Tài chính'!B23:B24)&lt;2),"Chưa đủ dữ liệu",IF(AND(C8&gt;=D8,ABS('4 Nguồn lực'!E13-SUM('5 Tài chính'!B23:B24))&lt;=0.05),"ĐẠT","CHƯA ĐẠT"))</f>
        <v>Chưa đủ dữ liệu</v>
      </c>
      <c r="F8" s="23" t="s">
        <v>317</v>
      </c>
    </row>
    <row r="9" customFormat="false" ht="61.5" hidden="false" customHeight="true" outlineLevel="0" collapsed="false">
      <c r="A9" s="16" t="n">
        <v>4</v>
      </c>
      <c r="B9" s="16" t="s">
        <v>318</v>
      </c>
      <c r="C9" s="51" t="str">
        <f aca="false">IF('5 Tài chính'!B18="","",'5 Tài chính'!B18)</f>
        <v/>
      </c>
      <c r="D9" s="49"/>
      <c r="E9" s="50"/>
      <c r="F9" s="23" t="s">
        <v>319</v>
      </c>
    </row>
    <row r="10" customFormat="false" ht="61.5" hidden="false" customHeight="true" outlineLevel="0" collapsed="false">
      <c r="A10" s="16" t="n">
        <v>5</v>
      </c>
      <c r="B10" s="16" t="s">
        <v>320</v>
      </c>
      <c r="C10" s="26" t="str">
        <f aca="false">IF('5 Tài chính'!B15="","",'5 Tài chính'!B15)</f>
        <v/>
      </c>
      <c r="D10" s="26" t="str">
        <f aca="false">IF('5 Tài chính'!B10="","",'5 Tài chính'!B10)</f>
        <v/>
      </c>
      <c r="E10" s="8" t="str">
        <f aca="false">IF(OR(C10="",D10=""),"Chưa đủ dữ liệu",IF(ABS(C10-D10)&lt;=0.05,"ĐẠT","CHƯA ĐẠT"))</f>
        <v>Chưa đủ dữ liệu</v>
      </c>
      <c r="F10" s="23" t="s">
        <v>321</v>
      </c>
    </row>
    <row r="11" customFormat="false" ht="61.5" hidden="false" customHeight="true" outlineLevel="0" collapsed="false">
      <c r="A11" s="16" t="n">
        <v>6</v>
      </c>
      <c r="B11" s="16" t="s">
        <v>322</v>
      </c>
      <c r="C11" s="39" t="str">
        <f aca="false">IF('6 Tiến độ'!C4="","",'6 Tiến độ'!C4)</f>
        <v/>
      </c>
      <c r="D11" s="39" t="str">
        <f aca="false">IF('6 Tiến độ'!C5="","",'6 Tiến độ'!C5)</f>
        <v/>
      </c>
      <c r="E11" s="8" t="str">
        <f aca="false">IF(OR(C11="",D11=""),"Chưa đủ dữ liệu",IF(C11&lt;=D11,"ĐẠT","CHƯA ĐẠT"))</f>
        <v>Chưa đủ dữ liệu</v>
      </c>
      <c r="F11" s="23" t="s">
        <v>323</v>
      </c>
    </row>
    <row r="12" customFormat="false" ht="61.5" hidden="false" customHeight="true" outlineLevel="0" collapsed="false">
      <c r="A12" s="16" t="n">
        <v>7</v>
      </c>
      <c r="B12" s="16" t="s">
        <v>324</v>
      </c>
      <c r="C12" s="26" t="str">
        <f aca="false">IF('5 Tài chính'!B9="","",'5 Tài chính'!B9)</f>
        <v/>
      </c>
      <c r="D12" s="26" t="str">
        <f aca="false">IF('5 Tài chính'!B39="","",'5 Tài chính'!B39)</f>
        <v/>
      </c>
      <c r="E12" s="50"/>
      <c r="F12" s="23" t="s">
        <v>325</v>
      </c>
    </row>
    <row r="13" customFormat="false" ht="61.5" hidden="false" customHeight="true" outlineLevel="0" collapsed="false">
      <c r="A13" s="16" t="n">
        <v>8</v>
      </c>
      <c r="B13" s="16" t="s">
        <v>326</v>
      </c>
      <c r="C13" s="39" t="n">
        <f aca="false">IF('6 Tiến độ'!C24="","",'6 Tiến độ'!C24)</f>
        <v>0</v>
      </c>
      <c r="D13" s="39" t="n">
        <f aca="false">IF('6 Tiến độ'!C23="","",'6 Tiến độ'!C23)</f>
        <v>0</v>
      </c>
      <c r="E13" s="8" t="str">
        <f aca="false">IF(OR(C13="",D13="",D13=0,'6 Tiến độ'!C6=""),"Chưa đủ dữ liệu",IF(C13=D13,"ĐẠT","CHƯA ĐẠT"))</f>
        <v>Chưa đủ dữ liệu</v>
      </c>
      <c r="F13" s="23" t="s">
        <v>327</v>
      </c>
    </row>
    <row r="15" customFormat="false" ht="15" hidden="false" customHeight="false" outlineLevel="0" collapsed="false">
      <c r="A15" s="3" t="s">
        <v>328</v>
      </c>
      <c r="B15" s="4"/>
      <c r="C15" s="4"/>
      <c r="D15" s="4"/>
      <c r="E15" s="4"/>
      <c r="F15" s="4"/>
    </row>
    <row r="16" customFormat="false" ht="30" hidden="false" customHeight="true" outlineLevel="0" collapsed="false">
      <c r="B16" s="16" t="s">
        <v>329</v>
      </c>
      <c r="C16" s="26" t="str">
        <f aca="false">IF('3 Mục tiêu'!E15="","",'3 Mục tiêu'!E15)</f>
        <v/>
      </c>
      <c r="F16" s="23" t="s">
        <v>330</v>
      </c>
    </row>
    <row r="17" customFormat="false" ht="30" hidden="false" customHeight="true" outlineLevel="0" collapsed="false">
      <c r="B17" s="16" t="s">
        <v>331</v>
      </c>
      <c r="C17" s="26" t="str">
        <f aca="false">IF('5 Tài chính'!B44="","",'5 Tài chính'!B44)</f>
        <v/>
      </c>
      <c r="F17" s="23"/>
    </row>
    <row r="18" customFormat="false" ht="30" hidden="false" customHeight="true" outlineLevel="0" collapsed="false">
      <c r="B18" s="16" t="s">
        <v>332</v>
      </c>
      <c r="C18" s="52" t="str">
        <f aca="false">IF('5 Tài chính'!B45="","",'5 Tài chính'!B45)</f>
        <v/>
      </c>
      <c r="F18" s="23" t="s">
        <v>333</v>
      </c>
    </row>
    <row r="19" customFormat="false" ht="30" hidden="false" customHeight="true" outlineLevel="0" collapsed="false">
      <c r="B19" s="16" t="s">
        <v>334</v>
      </c>
      <c r="C19" s="39" t="str">
        <f aca="false">IF('4 Nguồn lực'!D14="","",'4 Nguồn lực'!D14)</f>
        <v/>
      </c>
      <c r="F19" s="23" t="s">
        <v>335</v>
      </c>
    </row>
    <row r="20" customFormat="false" ht="30" hidden="false" customHeight="true" outlineLevel="0" collapsed="false">
      <c r="B20" s="16" t="s">
        <v>336</v>
      </c>
      <c r="C20" s="39" t="str">
        <f aca="false">IF(OR('6 Tiến độ'!C4="",'6 Tiến độ'!C5=""),"",'6 Tiến độ'!C5-'6 Tiến độ'!C4)</f>
        <v/>
      </c>
      <c r="F20" s="23" t="s">
        <v>337</v>
      </c>
    </row>
  </sheetData>
  <mergeCells count="1">
    <mergeCell ref="A2:F2"/>
  </mergeCells>
  <conditionalFormatting sqref="E6:E13">
    <cfRule type="expression" priority="2" aboveAverage="0" equalAverage="0" bottom="0" percent="0" rank="0" text="" dxfId="0">
      <formula>E6="ĐẠT"</formula>
    </cfRule>
    <cfRule type="expression" priority="3" aboveAverage="0" equalAverage="0" bottom="0" percent="0" rank="0" text="" dxfId="1">
      <formula>E6="CHƯA ĐẠT"</formula>
    </cfRule>
    <cfRule type="expression" priority="4" aboveAverage="0" equalAverage="0" bottom="0" percent="0" rank="0" text="" dxfId="2">
      <formula>E6="Chưa đủ dữ liệu"</formula>
    </cfRule>
  </conditionalFormatting>
  <dataValidations count="3">
    <dataValidation allowBlank="true" errorStyle="stop" operator="between" showDropDown="false" showErrorMessage="false" showInputMessage="false" sqref="E6" type="list">
      <formula1>"ĐẠT,CHƯA ĐẠT"</formula1>
      <formula2>0</formula2>
    </dataValidation>
    <dataValidation allowBlank="true" errorStyle="stop" operator="between" showDropDown="false" showErrorMessage="false" showInputMessage="false" sqref="E9" type="list">
      <formula1>"ĐẠT,CHƯA ĐẠT"</formula1>
      <formula2>0</formula2>
    </dataValidation>
    <dataValidation allowBlank="true" errorStyle="stop" operator="between" showDropDown="false" showErrorMessage="false" showInputMessage="false" sqref="E12" type="list">
      <formula1>"ĐẠT,CHƯA ĐẠT"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2026-11-06T03:05:03Z</dcterms:created>
  <dc:creator>openpyxl</dc:creator>
  <dc:description/>
  <dc:language>en-US</dc:language>
  <cp:lastModifiedBy/>
  <dcterms:modified xsi:type="dcterms:W3CDTF">2026-11-06T03:05:03Z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